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Bobby Flores\Desktop\Biostatistics\Completed\"/>
    </mc:Choice>
  </mc:AlternateContent>
  <xr:revisionPtr revIDLastSave="0" documentId="13_ncr:1_{0E1EAB97-0C5D-47C8-A56F-3A6E0D880377}" xr6:coauthVersionLast="47" xr6:coauthVersionMax="47" xr10:uidLastSave="{00000000-0000-0000-0000-000000000000}"/>
  <bookViews>
    <workbookView xWindow="-108" yWindow="-108" windowWidth="30936" windowHeight="16776" xr2:uid="{7C963D72-1AC9-49B5-B1FC-74811742CE56}"/>
  </bookViews>
  <sheets>
    <sheet name="Questions" sheetId="1" r:id="rId1"/>
    <sheet name="Actuarial (Life-Table) Approach" sheetId="2" r:id="rId2"/>
    <sheet name="Kaplan-Meier Approach" sheetId="3" r:id="rId3"/>
    <sheet name="Log-Rank Test" sheetId="5" r:id="rId4"/>
  </sheets>
  <definedNames>
    <definedName name="_xlnm._FilterDatabase" localSheetId="2" hidden="1">'Kaplan-Meier Approach'!$A$13:$S$34</definedName>
    <definedName name="_xlnm._FilterDatabase" localSheetId="3" hidden="1">'Log-Rank Test'!$B$38:$C$38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6" i="1" l="1"/>
  <c r="O15" i="1"/>
  <c r="N15" i="1"/>
  <c r="M15" i="1"/>
  <c r="L15" i="1"/>
  <c r="J15" i="1" s="1"/>
  <c r="K15" i="1"/>
  <c r="I16" i="1"/>
  <c r="I15" i="1"/>
  <c r="H15" i="1"/>
  <c r="G16" i="1" s="1"/>
  <c r="H16" i="1" s="1"/>
  <c r="G17" i="1" s="1"/>
  <c r="H17" i="1" s="1"/>
  <c r="G18" i="1" s="1"/>
  <c r="H18" i="1" s="1"/>
  <c r="G19" i="1" s="1"/>
  <c r="H19" i="1" s="1"/>
  <c r="B114" i="5"/>
  <c r="E96" i="5"/>
  <c r="D96" i="5"/>
  <c r="E95" i="5"/>
  <c r="D95" i="5"/>
  <c r="F39" i="5"/>
  <c r="E39" i="5"/>
  <c r="D39" i="5"/>
  <c r="J17" i="3"/>
  <c r="J16" i="3"/>
  <c r="J15" i="3"/>
  <c r="G42" i="3"/>
  <c r="G41" i="3"/>
  <c r="G40" i="3"/>
  <c r="G39" i="3"/>
  <c r="M63" i="2"/>
  <c r="M62" i="2"/>
  <c r="M61" i="2"/>
  <c r="M60" i="2"/>
  <c r="M59" i="2"/>
  <c r="M58" i="2"/>
  <c r="M57" i="2"/>
  <c r="K63" i="2"/>
  <c r="K62" i="2"/>
  <c r="K61" i="2"/>
  <c r="K60" i="2"/>
  <c r="K59" i="2"/>
  <c r="K58" i="2"/>
  <c r="K57" i="2"/>
  <c r="Q38" i="2"/>
  <c r="Q37" i="2"/>
  <c r="Q36" i="2"/>
  <c r="Q35" i="2"/>
  <c r="Q34" i="2"/>
  <c r="P34" i="2"/>
  <c r="O34" i="2"/>
  <c r="N34" i="2"/>
  <c r="L34" i="2" s="1"/>
  <c r="M34" i="2"/>
  <c r="K34" i="2"/>
  <c r="O128" i="3"/>
  <c r="N128" i="3"/>
  <c r="O127" i="3"/>
  <c r="N127" i="3"/>
  <c r="O126" i="3"/>
  <c r="N126" i="3"/>
  <c r="O125" i="3"/>
  <c r="N125" i="3"/>
  <c r="O123" i="3"/>
  <c r="N123" i="3"/>
  <c r="O122" i="3"/>
  <c r="N122" i="3"/>
  <c r="O121" i="3"/>
  <c r="N121" i="3"/>
  <c r="O120" i="3"/>
  <c r="N120" i="3"/>
  <c r="O119" i="3"/>
  <c r="N119" i="3"/>
  <c r="O117" i="3"/>
  <c r="N117" i="3"/>
  <c r="O115" i="3"/>
  <c r="N115" i="3"/>
  <c r="O114" i="3"/>
  <c r="N114" i="3"/>
  <c r="O113" i="3"/>
  <c r="N113" i="3"/>
  <c r="O112" i="3"/>
  <c r="N112" i="3"/>
  <c r="O111" i="3"/>
  <c r="N111" i="3"/>
  <c r="O110" i="3"/>
  <c r="N110" i="3"/>
  <c r="O109" i="3"/>
  <c r="N109" i="3"/>
  <c r="O107" i="3"/>
  <c r="N107" i="3"/>
  <c r="O105" i="3"/>
  <c r="N105" i="3"/>
  <c r="O104" i="3"/>
  <c r="N104" i="3"/>
  <c r="O98" i="3"/>
  <c r="N98" i="3"/>
  <c r="O97" i="3"/>
  <c r="N97" i="3"/>
  <c r="O96" i="3"/>
  <c r="N96" i="3"/>
  <c r="O95" i="3"/>
  <c r="N95" i="3"/>
  <c r="O93" i="3"/>
  <c r="N93" i="3"/>
  <c r="O92" i="3"/>
  <c r="N92" i="3"/>
  <c r="O91" i="3"/>
  <c r="N91" i="3"/>
  <c r="O90" i="3"/>
  <c r="N90" i="3"/>
  <c r="O89" i="3"/>
  <c r="N89" i="3"/>
  <c r="O87" i="3"/>
  <c r="N87" i="3"/>
  <c r="O85" i="3"/>
  <c r="N85" i="3"/>
  <c r="O84" i="3"/>
  <c r="N84" i="3"/>
  <c r="O83" i="3"/>
  <c r="N83" i="3"/>
  <c r="O82" i="3"/>
  <c r="N82" i="3"/>
  <c r="O81" i="3"/>
  <c r="N81" i="3"/>
  <c r="O80" i="3"/>
  <c r="N80" i="3"/>
  <c r="O79" i="3"/>
  <c r="N79" i="3"/>
  <c r="O77" i="3"/>
  <c r="N77" i="3"/>
  <c r="O75" i="3"/>
  <c r="N75" i="3"/>
  <c r="O74" i="3"/>
  <c r="N74" i="3"/>
  <c r="E605" i="1"/>
  <c r="D605" i="1"/>
  <c r="E604" i="1"/>
  <c r="D604" i="1"/>
  <c r="E603" i="1"/>
  <c r="D603" i="1"/>
  <c r="E602" i="1"/>
  <c r="D602" i="1"/>
  <c r="E601" i="1"/>
  <c r="D601" i="1"/>
  <c r="E600" i="1"/>
  <c r="D600" i="1"/>
  <c r="E599" i="1"/>
  <c r="D599" i="1"/>
  <c r="E598" i="1"/>
  <c r="D598" i="1"/>
  <c r="M35" i="2"/>
  <c r="N35" i="2"/>
  <c r="E732" i="1"/>
  <c r="D732" i="1"/>
  <c r="E730" i="1"/>
  <c r="D730" i="1"/>
  <c r="E728" i="1"/>
  <c r="D728" i="1"/>
  <c r="E734" i="1"/>
  <c r="E733" i="1"/>
  <c r="E731" i="1"/>
  <c r="E729" i="1"/>
  <c r="E727" i="1"/>
  <c r="D214" i="1"/>
  <c r="D213" i="1"/>
  <c r="D212" i="1"/>
  <c r="D211" i="1"/>
  <c r="D210" i="1"/>
  <c r="D209" i="1"/>
  <c r="D208" i="1"/>
  <c r="D207" i="1"/>
  <c r="G206" i="1"/>
  <c r="F206" i="1"/>
  <c r="E206" i="1"/>
  <c r="D206" i="1"/>
  <c r="E812" i="1"/>
  <c r="D812" i="1"/>
  <c r="C812" i="1"/>
  <c r="B812" i="1"/>
  <c r="E809" i="1"/>
  <c r="D809" i="1"/>
  <c r="C809" i="1"/>
  <c r="B809" i="1"/>
  <c r="D806" i="1"/>
  <c r="C806" i="1"/>
  <c r="B806" i="1"/>
  <c r="D804" i="1"/>
  <c r="C804" i="1"/>
  <c r="B804" i="1"/>
  <c r="F798" i="1"/>
  <c r="I798" i="1" s="1"/>
  <c r="F797" i="1"/>
  <c r="I797" i="1" s="1"/>
  <c r="F796" i="1"/>
  <c r="I796" i="1" s="1"/>
  <c r="F795" i="1"/>
  <c r="I795" i="1" s="1"/>
  <c r="F794" i="1"/>
  <c r="I794" i="1" s="1"/>
  <c r="F793" i="1"/>
  <c r="H793" i="1" s="1"/>
  <c r="F792" i="1"/>
  <c r="H792" i="1" s="1"/>
  <c r="F791" i="1"/>
  <c r="I791" i="1" s="1"/>
  <c r="F790" i="1"/>
  <c r="H790" i="1" s="1"/>
  <c r="F789" i="1"/>
  <c r="H789" i="1" s="1"/>
  <c r="F788" i="1"/>
  <c r="H788" i="1" s="1"/>
  <c r="F787" i="1"/>
  <c r="H787" i="1" s="1"/>
  <c r="F786" i="1"/>
  <c r="I786" i="1" s="1"/>
  <c r="F785" i="1"/>
  <c r="H785" i="1" s="1"/>
  <c r="F784" i="1"/>
  <c r="H784" i="1" s="1"/>
  <c r="F783" i="1"/>
  <c r="I783" i="1" s="1"/>
  <c r="F782" i="1"/>
  <c r="I782" i="1" s="1"/>
  <c r="F781" i="1"/>
  <c r="I781" i="1" s="1"/>
  <c r="E798" i="1"/>
  <c r="E795" i="1"/>
  <c r="E792" i="1"/>
  <c r="E782" i="1"/>
  <c r="E786" i="1"/>
  <c r="E794" i="1"/>
  <c r="E788" i="1"/>
  <c r="E789" i="1"/>
  <c r="E784" i="1"/>
  <c r="E785" i="1"/>
  <c r="E797" i="1"/>
  <c r="E796" i="1"/>
  <c r="E793" i="1"/>
  <c r="E790" i="1"/>
  <c r="E787" i="1"/>
  <c r="E781" i="1"/>
  <c r="E783" i="1"/>
  <c r="E791" i="1"/>
  <c r="G734" i="1"/>
  <c r="F734" i="1"/>
  <c r="G733" i="1"/>
  <c r="F733" i="1"/>
  <c r="G732" i="1"/>
  <c r="F732" i="1"/>
  <c r="G731" i="1"/>
  <c r="F731" i="1"/>
  <c r="G730" i="1"/>
  <c r="F730" i="1"/>
  <c r="G729" i="1"/>
  <c r="F729" i="1"/>
  <c r="G728" i="1"/>
  <c r="F728" i="1"/>
  <c r="G727" i="1"/>
  <c r="F727" i="1"/>
  <c r="F712" i="1"/>
  <c r="D506" i="1"/>
  <c r="D507" i="1"/>
  <c r="D508" i="1"/>
  <c r="E646" i="1"/>
  <c r="H646" i="1" s="1"/>
  <c r="E647" i="1"/>
  <c r="H647" i="1" s="1"/>
  <c r="E648" i="1"/>
  <c r="D654" i="1"/>
  <c r="E654" i="1"/>
  <c r="G654" i="1" s="1"/>
  <c r="D655" i="1"/>
  <c r="E655" i="1"/>
  <c r="G655" i="1" s="1"/>
  <c r="E670" i="1"/>
  <c r="H670" i="1" s="1"/>
  <c r="D670" i="1"/>
  <c r="E669" i="1"/>
  <c r="H669" i="1" s="1"/>
  <c r="D669" i="1"/>
  <c r="E668" i="1"/>
  <c r="H668" i="1" s="1"/>
  <c r="D668" i="1"/>
  <c r="E665" i="1"/>
  <c r="D665" i="1"/>
  <c r="E663" i="1"/>
  <c r="D663" i="1"/>
  <c r="E667" i="1"/>
  <c r="D667" i="1"/>
  <c r="E666" i="1"/>
  <c r="D666" i="1"/>
  <c r="E664" i="1"/>
  <c r="D664" i="1"/>
  <c r="E662" i="1"/>
  <c r="H662" i="1" s="1"/>
  <c r="D662" i="1"/>
  <c r="E661" i="1"/>
  <c r="H661" i="1" s="1"/>
  <c r="D661" i="1"/>
  <c r="E653" i="1"/>
  <c r="H653" i="1" s="1"/>
  <c r="D653" i="1"/>
  <c r="E651" i="1"/>
  <c r="D651" i="1"/>
  <c r="E650" i="1"/>
  <c r="D650" i="1"/>
  <c r="E649" i="1"/>
  <c r="D649" i="1"/>
  <c r="D648" i="1"/>
  <c r="E652" i="1"/>
  <c r="D652" i="1"/>
  <c r="D647" i="1"/>
  <c r="D646" i="1"/>
  <c r="G600" i="1"/>
  <c r="G603" i="1"/>
  <c r="F604" i="1"/>
  <c r="G604" i="1"/>
  <c r="F601" i="1"/>
  <c r="G601" i="1"/>
  <c r="G602" i="1"/>
  <c r="F46" i="5"/>
  <c r="F45" i="5"/>
  <c r="F44" i="5"/>
  <c r="F43" i="5"/>
  <c r="F42" i="5"/>
  <c r="F41" i="5"/>
  <c r="F40" i="5"/>
  <c r="E47" i="5"/>
  <c r="E46" i="5"/>
  <c r="E45" i="5"/>
  <c r="E44" i="5"/>
  <c r="E43" i="5"/>
  <c r="E42" i="5"/>
  <c r="E41" i="5"/>
  <c r="E40" i="5"/>
  <c r="D47" i="5"/>
  <c r="D46" i="5"/>
  <c r="D45" i="5"/>
  <c r="D44" i="5"/>
  <c r="D43" i="5"/>
  <c r="D42" i="5"/>
  <c r="G605" i="1"/>
  <c r="F605" i="1"/>
  <c r="F600" i="1"/>
  <c r="G599" i="1"/>
  <c r="F599" i="1"/>
  <c r="F603" i="1"/>
  <c r="F602" i="1"/>
  <c r="G598" i="1"/>
  <c r="F598" i="1"/>
  <c r="F580" i="1"/>
  <c r="G793" i="1" l="1"/>
  <c r="G789" i="1"/>
  <c r="G797" i="1"/>
  <c r="G785" i="1"/>
  <c r="G784" i="1"/>
  <c r="G788" i="1"/>
  <c r="G794" i="1"/>
  <c r="G786" i="1"/>
  <c r="G782" i="1"/>
  <c r="G790" i="1"/>
  <c r="G791" i="1"/>
  <c r="G795" i="1"/>
  <c r="G783" i="1"/>
  <c r="G798" i="1"/>
  <c r="G781" i="1"/>
  <c r="G796" i="1"/>
  <c r="G787" i="1"/>
  <c r="G792" i="1"/>
  <c r="D727" i="1"/>
  <c r="D729" i="1"/>
  <c r="D733" i="1"/>
  <c r="H733" i="1" s="1"/>
  <c r="D731" i="1"/>
  <c r="H731" i="1" s="1"/>
  <c r="D734" i="1"/>
  <c r="H734" i="1" s="1"/>
  <c r="I206" i="1"/>
  <c r="H206" i="1"/>
  <c r="I727" i="1"/>
  <c r="I731" i="1"/>
  <c r="I787" i="1"/>
  <c r="H781" i="1"/>
  <c r="I792" i="1"/>
  <c r="H782" i="1"/>
  <c r="I729" i="1"/>
  <c r="I733" i="1"/>
  <c r="I793" i="1"/>
  <c r="I788" i="1"/>
  <c r="H794" i="1"/>
  <c r="I730" i="1"/>
  <c r="I734" i="1"/>
  <c r="I784" i="1"/>
  <c r="I789" i="1"/>
  <c r="I785" i="1"/>
  <c r="I790" i="1"/>
  <c r="H786" i="1"/>
  <c r="I728" i="1"/>
  <c r="H783" i="1"/>
  <c r="H791" i="1"/>
  <c r="H796" i="1"/>
  <c r="H798" i="1"/>
  <c r="H795" i="1"/>
  <c r="H797" i="1"/>
  <c r="H728" i="1"/>
  <c r="I732" i="1"/>
  <c r="F737" i="1"/>
  <c r="G737" i="1"/>
  <c r="H730" i="1"/>
  <c r="H732" i="1"/>
  <c r="H727" i="1"/>
  <c r="H729" i="1"/>
  <c r="H665" i="1"/>
  <c r="F668" i="1"/>
  <c r="F661" i="1"/>
  <c r="F669" i="1"/>
  <c r="F662" i="1"/>
  <c r="F670" i="1"/>
  <c r="F647" i="1"/>
  <c r="F664" i="1"/>
  <c r="F666" i="1"/>
  <c r="F648" i="1"/>
  <c r="F654" i="1"/>
  <c r="F649" i="1"/>
  <c r="F667" i="1"/>
  <c r="F663" i="1"/>
  <c r="F665" i="1"/>
  <c r="I604" i="1"/>
  <c r="H652" i="1"/>
  <c r="F650" i="1"/>
  <c r="F651" i="1"/>
  <c r="I601" i="1"/>
  <c r="H650" i="1"/>
  <c r="F652" i="1"/>
  <c r="F653" i="1"/>
  <c r="F646" i="1"/>
  <c r="G646" i="1"/>
  <c r="F655" i="1"/>
  <c r="H663" i="1"/>
  <c r="H648" i="1"/>
  <c r="G664" i="1"/>
  <c r="H666" i="1"/>
  <c r="H667" i="1"/>
  <c r="H649" i="1"/>
  <c r="H651" i="1"/>
  <c r="H655" i="1"/>
  <c r="H664" i="1"/>
  <c r="H654" i="1"/>
  <c r="G665" i="1"/>
  <c r="G666" i="1"/>
  <c r="G661" i="1"/>
  <c r="G648" i="1"/>
  <c r="G662" i="1"/>
  <c r="G668" i="1"/>
  <c r="G650" i="1"/>
  <c r="G669" i="1"/>
  <c r="G647" i="1"/>
  <c r="G651" i="1"/>
  <c r="H601" i="1"/>
  <c r="G652" i="1"/>
  <c r="G670" i="1"/>
  <c r="H604" i="1"/>
  <c r="G653" i="1"/>
  <c r="G649" i="1"/>
  <c r="G663" i="1"/>
  <c r="G667" i="1"/>
  <c r="I599" i="1"/>
  <c r="I602" i="1"/>
  <c r="I605" i="1"/>
  <c r="I603" i="1"/>
  <c r="F608" i="1"/>
  <c r="G608" i="1"/>
  <c r="I600" i="1"/>
  <c r="H598" i="1"/>
  <c r="H603" i="1"/>
  <c r="H600" i="1"/>
  <c r="I598" i="1"/>
  <c r="H602" i="1"/>
  <c r="H599" i="1"/>
  <c r="H605" i="1"/>
  <c r="K731" i="1" l="1"/>
  <c r="J727" i="1"/>
  <c r="J206" i="1"/>
  <c r="J733" i="1"/>
  <c r="J728" i="1"/>
  <c r="K206" i="1"/>
  <c r="K729" i="1"/>
  <c r="K730" i="1"/>
  <c r="K781" i="1"/>
  <c r="K782" i="1" s="1"/>
  <c r="K783" i="1" s="1"/>
  <c r="K784" i="1" s="1"/>
  <c r="K785" i="1" s="1"/>
  <c r="K786" i="1" s="1"/>
  <c r="K787" i="1" s="1"/>
  <c r="K788" i="1" s="1"/>
  <c r="K789" i="1" s="1"/>
  <c r="K790" i="1" s="1"/>
  <c r="K791" i="1" s="1"/>
  <c r="K792" i="1" s="1"/>
  <c r="K793" i="1" s="1"/>
  <c r="K794" i="1" s="1"/>
  <c r="K795" i="1" s="1"/>
  <c r="K796" i="1" s="1"/>
  <c r="K797" i="1" s="1"/>
  <c r="K798" i="1" s="1"/>
  <c r="J781" i="1"/>
  <c r="J734" i="1"/>
  <c r="J732" i="1"/>
  <c r="K728" i="1"/>
  <c r="J731" i="1"/>
  <c r="K733" i="1"/>
  <c r="K734" i="1"/>
  <c r="K727" i="1"/>
  <c r="J730" i="1"/>
  <c r="K601" i="1"/>
  <c r="J729" i="1"/>
  <c r="K732" i="1"/>
  <c r="K604" i="1"/>
  <c r="J646" i="1"/>
  <c r="I646" i="1"/>
  <c r="I661" i="1"/>
  <c r="J604" i="1"/>
  <c r="J601" i="1"/>
  <c r="J599" i="1"/>
  <c r="J602" i="1"/>
  <c r="J661" i="1"/>
  <c r="J662" i="1" s="1"/>
  <c r="J663" i="1" s="1"/>
  <c r="J664" i="1" s="1"/>
  <c r="J665" i="1" s="1"/>
  <c r="J666" i="1" s="1"/>
  <c r="J667" i="1" s="1"/>
  <c r="J668" i="1" s="1"/>
  <c r="J669" i="1" s="1"/>
  <c r="J670" i="1" s="1"/>
  <c r="K605" i="1"/>
  <c r="J598" i="1"/>
  <c r="J600" i="1"/>
  <c r="J603" i="1"/>
  <c r="K600" i="1"/>
  <c r="K598" i="1"/>
  <c r="J605" i="1"/>
  <c r="K599" i="1"/>
  <c r="K602" i="1"/>
  <c r="K603" i="1"/>
  <c r="J782" i="1" l="1"/>
  <c r="I662" i="1"/>
  <c r="L781" i="1"/>
  <c r="M781" i="1" s="1"/>
  <c r="O781" i="1" s="1"/>
  <c r="L782" i="1"/>
  <c r="M782" i="1" s="1"/>
  <c r="J737" i="1"/>
  <c r="J739" i="1" s="1"/>
  <c r="K737" i="1"/>
  <c r="K739" i="1" s="1"/>
  <c r="K646" i="1"/>
  <c r="L646" i="1" s="1"/>
  <c r="N646" i="1" s="1"/>
  <c r="I647" i="1"/>
  <c r="J647" i="1"/>
  <c r="J608" i="1"/>
  <c r="J610" i="1" s="1"/>
  <c r="K661" i="1"/>
  <c r="L661" i="1" s="1"/>
  <c r="M661" i="1" s="1"/>
  <c r="I663" i="1"/>
  <c r="K608" i="1"/>
  <c r="K610" i="1" s="1"/>
  <c r="N661" i="1" l="1"/>
  <c r="M646" i="1"/>
  <c r="N781" i="1"/>
  <c r="K662" i="1"/>
  <c r="L662" i="1" s="1"/>
  <c r="M662" i="1" s="1"/>
  <c r="J783" i="1"/>
  <c r="O782" i="1"/>
  <c r="N782" i="1"/>
  <c r="J741" i="1"/>
  <c r="B746" i="1" s="1"/>
  <c r="K647" i="1"/>
  <c r="L647" i="1" s="1"/>
  <c r="M647" i="1" s="1"/>
  <c r="K663" i="1"/>
  <c r="L663" i="1" s="1"/>
  <c r="M663" i="1" s="1"/>
  <c r="I664" i="1"/>
  <c r="J612" i="1"/>
  <c r="N647" i="1" l="1"/>
  <c r="N663" i="1"/>
  <c r="N662" i="1"/>
  <c r="L783" i="1"/>
  <c r="M783" i="1" s="1"/>
  <c r="N783" i="1" s="1"/>
  <c r="J784" i="1"/>
  <c r="J742" i="1"/>
  <c r="I665" i="1"/>
  <c r="K664" i="1"/>
  <c r="L664" i="1" s="1"/>
  <c r="N664" i="1" s="1"/>
  <c r="B617" i="1"/>
  <c r="J613" i="1"/>
  <c r="J785" i="1" l="1"/>
  <c r="L784" i="1"/>
  <c r="M784" i="1" s="1"/>
  <c r="O784" i="1" s="1"/>
  <c r="O783" i="1"/>
  <c r="M664" i="1"/>
  <c r="K665" i="1"/>
  <c r="L665" i="1" s="1"/>
  <c r="N665" i="1" s="1"/>
  <c r="I666" i="1"/>
  <c r="L785" i="1" l="1"/>
  <c r="M785" i="1" s="1"/>
  <c r="O785" i="1" s="1"/>
  <c r="J786" i="1"/>
  <c r="N784" i="1"/>
  <c r="M665" i="1"/>
  <c r="K666" i="1"/>
  <c r="L666" i="1" s="1"/>
  <c r="N666" i="1" s="1"/>
  <c r="I667" i="1"/>
  <c r="L786" i="1" l="1"/>
  <c r="M786" i="1" s="1"/>
  <c r="O786" i="1" s="1"/>
  <c r="J787" i="1"/>
  <c r="N785" i="1"/>
  <c r="M666" i="1"/>
  <c r="I668" i="1"/>
  <c r="K667" i="1"/>
  <c r="L667" i="1" s="1"/>
  <c r="N667" i="1" s="1"/>
  <c r="M667" i="1" l="1"/>
  <c r="L787" i="1"/>
  <c r="M787" i="1" s="1"/>
  <c r="O787" i="1" s="1"/>
  <c r="J788" i="1"/>
  <c r="N786" i="1"/>
  <c r="I669" i="1"/>
  <c r="K668" i="1"/>
  <c r="L668" i="1" s="1"/>
  <c r="N668" i="1" s="1"/>
  <c r="E506" i="1"/>
  <c r="E505" i="1"/>
  <c r="H505" i="1" s="1"/>
  <c r="D505" i="1"/>
  <c r="L788" i="1" l="1"/>
  <c r="M788" i="1" s="1"/>
  <c r="O788" i="1" s="1"/>
  <c r="J789" i="1"/>
  <c r="N787" i="1"/>
  <c r="M668" i="1"/>
  <c r="K669" i="1"/>
  <c r="L669" i="1" s="1"/>
  <c r="N669" i="1" s="1"/>
  <c r="I670" i="1"/>
  <c r="G505" i="1"/>
  <c r="N788" i="1" l="1"/>
  <c r="M669" i="1"/>
  <c r="J790" i="1"/>
  <c r="L789" i="1"/>
  <c r="M789" i="1" s="1"/>
  <c r="O789" i="1" s="1"/>
  <c r="K670" i="1"/>
  <c r="L670" i="1" s="1"/>
  <c r="N670" i="1" s="1"/>
  <c r="J791" i="1" l="1"/>
  <c r="L790" i="1"/>
  <c r="M790" i="1" s="1"/>
  <c r="O790" i="1" s="1"/>
  <c r="N789" i="1"/>
  <c r="M670" i="1"/>
  <c r="L791" i="1" l="1"/>
  <c r="M791" i="1" s="1"/>
  <c r="O791" i="1" s="1"/>
  <c r="J792" i="1"/>
  <c r="N790" i="1"/>
  <c r="N791" i="1" l="1"/>
  <c r="L792" i="1"/>
  <c r="M792" i="1" s="1"/>
  <c r="O792" i="1" s="1"/>
  <c r="J793" i="1"/>
  <c r="N792" i="1" l="1"/>
  <c r="J794" i="1"/>
  <c r="L793" i="1"/>
  <c r="M793" i="1" s="1"/>
  <c r="O793" i="1" s="1"/>
  <c r="N793" i="1" l="1"/>
  <c r="J795" i="1"/>
  <c r="L794" i="1"/>
  <c r="M794" i="1" s="1"/>
  <c r="O794" i="1" s="1"/>
  <c r="L795" i="1" l="1"/>
  <c r="M795" i="1" s="1"/>
  <c r="N795" i="1" s="1"/>
  <c r="J796" i="1"/>
  <c r="N794" i="1"/>
  <c r="L796" i="1" l="1"/>
  <c r="M796" i="1" s="1"/>
  <c r="O796" i="1" s="1"/>
  <c r="J797" i="1"/>
  <c r="O795" i="1"/>
  <c r="L797" i="1" l="1"/>
  <c r="M797" i="1" s="1"/>
  <c r="O797" i="1" s="1"/>
  <c r="J798" i="1"/>
  <c r="N796" i="1"/>
  <c r="F369" i="1"/>
  <c r="F185" i="1"/>
  <c r="F21" i="5"/>
  <c r="D41" i="5"/>
  <c r="D40" i="5"/>
  <c r="E132" i="1"/>
  <c r="D132" i="1"/>
  <c r="G388" i="1"/>
  <c r="F388" i="1"/>
  <c r="F389" i="1"/>
  <c r="D394" i="1"/>
  <c r="D393" i="1"/>
  <c r="D392" i="1"/>
  <c r="D391" i="1"/>
  <c r="D390" i="1"/>
  <c r="D389" i="1"/>
  <c r="E388" i="1"/>
  <c r="D388" i="1"/>
  <c r="E340" i="1"/>
  <c r="H340" i="1" s="1"/>
  <c r="D340" i="1"/>
  <c r="E324" i="1"/>
  <c r="H324" i="1" s="1"/>
  <c r="E214" i="1"/>
  <c r="E213" i="1"/>
  <c r="E212" i="1"/>
  <c r="E211" i="1"/>
  <c r="E210" i="1"/>
  <c r="E209" i="1"/>
  <c r="E208" i="1"/>
  <c r="E207" i="1"/>
  <c r="E46" i="1"/>
  <c r="H46" i="1" s="1"/>
  <c r="L19" i="1"/>
  <c r="L18" i="1"/>
  <c r="L17" i="1"/>
  <c r="L16" i="1"/>
  <c r="K19" i="1"/>
  <c r="K18" i="1"/>
  <c r="K17" i="1"/>
  <c r="K16" i="1"/>
  <c r="N63" i="2"/>
  <c r="N62" i="2"/>
  <c r="N61" i="2"/>
  <c r="N60" i="2"/>
  <c r="N59" i="2"/>
  <c r="N58" i="2"/>
  <c r="N57" i="2"/>
  <c r="N38" i="2"/>
  <c r="N37" i="2"/>
  <c r="N36" i="2"/>
  <c r="M38" i="2"/>
  <c r="M37" i="2"/>
  <c r="M36" i="2"/>
  <c r="E529" i="1"/>
  <c r="H529" i="1" s="1"/>
  <c r="D529" i="1"/>
  <c r="E532" i="1"/>
  <c r="H532" i="1" s="1"/>
  <c r="D532" i="1"/>
  <c r="E527" i="1"/>
  <c r="H527" i="1" s="1"/>
  <c r="D527" i="1"/>
  <c r="E535" i="1"/>
  <c r="H535" i="1" s="1"/>
  <c r="D535" i="1"/>
  <c r="E537" i="1"/>
  <c r="H537" i="1" s="1"/>
  <c r="D537" i="1"/>
  <c r="E531" i="1"/>
  <c r="G531" i="1" s="1"/>
  <c r="D531" i="1"/>
  <c r="E534" i="1"/>
  <c r="H534" i="1" s="1"/>
  <c r="D534" i="1"/>
  <c r="E536" i="1"/>
  <c r="H536" i="1" s="1"/>
  <c r="D536" i="1"/>
  <c r="E533" i="1"/>
  <c r="H533" i="1" s="1"/>
  <c r="D533" i="1"/>
  <c r="E528" i="1"/>
  <c r="H528" i="1" s="1"/>
  <c r="D528" i="1"/>
  <c r="E526" i="1"/>
  <c r="H526" i="1" s="1"/>
  <c r="D526" i="1"/>
  <c r="E530" i="1"/>
  <c r="G530" i="1" s="1"/>
  <c r="D530" i="1"/>
  <c r="E516" i="1"/>
  <c r="H516" i="1" s="1"/>
  <c r="D516" i="1"/>
  <c r="E512" i="1"/>
  <c r="H512" i="1" s="1"/>
  <c r="D512" i="1"/>
  <c r="E509" i="1"/>
  <c r="G509" i="1" s="1"/>
  <c r="D509" i="1"/>
  <c r="E511" i="1"/>
  <c r="H511" i="1" s="1"/>
  <c r="D511" i="1"/>
  <c r="E513" i="1"/>
  <c r="G513" i="1" s="1"/>
  <c r="D513" i="1"/>
  <c r="E519" i="1"/>
  <c r="H519" i="1" s="1"/>
  <c r="D519" i="1"/>
  <c r="E514" i="1"/>
  <c r="H514" i="1" s="1"/>
  <c r="D514" i="1"/>
  <c r="E517" i="1"/>
  <c r="H517" i="1" s="1"/>
  <c r="D517" i="1"/>
  <c r="E518" i="1"/>
  <c r="H518" i="1" s="1"/>
  <c r="D518" i="1"/>
  <c r="E515" i="1"/>
  <c r="G515" i="1" s="1"/>
  <c r="D515" i="1"/>
  <c r="E507" i="1"/>
  <c r="H507" i="1" s="1"/>
  <c r="H506" i="1"/>
  <c r="E510" i="1"/>
  <c r="H510" i="1" s="1"/>
  <c r="D510" i="1"/>
  <c r="E508" i="1"/>
  <c r="H508" i="1" s="1"/>
  <c r="C476" i="1"/>
  <c r="C469" i="1"/>
  <c r="C470" i="1" s="1"/>
  <c r="C461" i="1"/>
  <c r="C462" i="1" s="1"/>
  <c r="C458" i="1"/>
  <c r="D477" i="1"/>
  <c r="D471" i="1"/>
  <c r="D472" i="1" s="1"/>
  <c r="D473" i="1" s="1"/>
  <c r="D474" i="1" s="1"/>
  <c r="D475" i="1" s="1"/>
  <c r="D463" i="1"/>
  <c r="D464" i="1" s="1"/>
  <c r="D465" i="1" s="1"/>
  <c r="D466" i="1" s="1"/>
  <c r="D467" i="1" s="1"/>
  <c r="D468" i="1" s="1"/>
  <c r="D459" i="1"/>
  <c r="D460" i="1" s="1"/>
  <c r="D457" i="1"/>
  <c r="E394" i="1"/>
  <c r="E393" i="1"/>
  <c r="E392" i="1"/>
  <c r="E391" i="1"/>
  <c r="E390" i="1"/>
  <c r="E389" i="1"/>
  <c r="G394" i="1"/>
  <c r="F394" i="1"/>
  <c r="G393" i="1"/>
  <c r="F393" i="1"/>
  <c r="G392" i="1"/>
  <c r="F392" i="1"/>
  <c r="G391" i="1"/>
  <c r="F391" i="1"/>
  <c r="G390" i="1"/>
  <c r="F390" i="1"/>
  <c r="G389" i="1"/>
  <c r="E350" i="1"/>
  <c r="H350" i="1" s="1"/>
  <c r="D350" i="1"/>
  <c r="E348" i="1"/>
  <c r="H348" i="1" s="1"/>
  <c r="D348" i="1"/>
  <c r="E342" i="1"/>
  <c r="G342" i="1" s="1"/>
  <c r="D342" i="1"/>
  <c r="E345" i="1"/>
  <c r="H345" i="1" s="1"/>
  <c r="D345" i="1"/>
  <c r="E349" i="1"/>
  <c r="H349" i="1" s="1"/>
  <c r="D349" i="1"/>
  <c r="E347" i="1"/>
  <c r="G347" i="1" s="1"/>
  <c r="D347" i="1"/>
  <c r="E344" i="1"/>
  <c r="H344" i="1" s="1"/>
  <c r="D344" i="1"/>
  <c r="E346" i="1"/>
  <c r="H346" i="1" s="1"/>
  <c r="D346" i="1"/>
  <c r="E343" i="1"/>
  <c r="G343" i="1" s="1"/>
  <c r="D343" i="1"/>
  <c r="E341" i="1"/>
  <c r="H341" i="1" s="1"/>
  <c r="D341" i="1"/>
  <c r="E326" i="1"/>
  <c r="H326" i="1" s="1"/>
  <c r="D326" i="1"/>
  <c r="E330" i="1"/>
  <c r="H330" i="1" s="1"/>
  <c r="D330" i="1"/>
  <c r="E332" i="1"/>
  <c r="H332" i="1" s="1"/>
  <c r="D332" i="1"/>
  <c r="E329" i="1"/>
  <c r="H329" i="1" s="1"/>
  <c r="D329" i="1"/>
  <c r="E331" i="1"/>
  <c r="G331" i="1" s="1"/>
  <c r="D331" i="1"/>
  <c r="E334" i="1"/>
  <c r="G334" i="1" s="1"/>
  <c r="D334" i="1"/>
  <c r="E333" i="1"/>
  <c r="H333" i="1" s="1"/>
  <c r="D333" i="1"/>
  <c r="E328" i="1"/>
  <c r="H328" i="1" s="1"/>
  <c r="D328" i="1"/>
  <c r="E327" i="1"/>
  <c r="G327" i="1" s="1"/>
  <c r="D327" i="1"/>
  <c r="D324" i="1"/>
  <c r="E325" i="1"/>
  <c r="G325" i="1" s="1"/>
  <c r="D325" i="1"/>
  <c r="L798" i="1" l="1"/>
  <c r="M798" i="1" s="1"/>
  <c r="O798" i="1" s="1"/>
  <c r="N797" i="1"/>
  <c r="I388" i="1"/>
  <c r="H212" i="1"/>
  <c r="H388" i="1"/>
  <c r="I393" i="1"/>
  <c r="F537" i="1"/>
  <c r="H207" i="1"/>
  <c r="H214" i="1"/>
  <c r="H208" i="1"/>
  <c r="H209" i="1"/>
  <c r="F342" i="1"/>
  <c r="H210" i="1"/>
  <c r="F324" i="1"/>
  <c r="H211" i="1"/>
  <c r="G324" i="1"/>
  <c r="H213" i="1"/>
  <c r="F341" i="1"/>
  <c r="G340" i="1"/>
  <c r="F507" i="1"/>
  <c r="I390" i="1"/>
  <c r="G46" i="1"/>
  <c r="F506" i="1"/>
  <c r="F505" i="1"/>
  <c r="F340" i="1"/>
  <c r="H40" i="5"/>
  <c r="H39" i="5"/>
  <c r="F535" i="1"/>
  <c r="F530" i="1"/>
  <c r="F532" i="1"/>
  <c r="F510" i="1"/>
  <c r="F533" i="1"/>
  <c r="F529" i="1"/>
  <c r="F536" i="1"/>
  <c r="F534" i="1"/>
  <c r="F531" i="1"/>
  <c r="I389" i="1"/>
  <c r="F509" i="1"/>
  <c r="F526" i="1"/>
  <c r="F527" i="1"/>
  <c r="F528" i="1"/>
  <c r="F515" i="1"/>
  <c r="H531" i="1"/>
  <c r="F508" i="1"/>
  <c r="F519" i="1"/>
  <c r="F513" i="1"/>
  <c r="I394" i="1"/>
  <c r="G526" i="1"/>
  <c r="G533" i="1"/>
  <c r="G527" i="1"/>
  <c r="H530" i="1"/>
  <c r="F511" i="1"/>
  <c r="F512" i="1"/>
  <c r="G528" i="1"/>
  <c r="F514" i="1"/>
  <c r="G534" i="1"/>
  <c r="G535" i="1"/>
  <c r="F516" i="1"/>
  <c r="G529" i="1"/>
  <c r="F517" i="1"/>
  <c r="F518" i="1"/>
  <c r="G536" i="1"/>
  <c r="G537" i="1"/>
  <c r="G532" i="1"/>
  <c r="H515" i="1"/>
  <c r="H513" i="1"/>
  <c r="G512" i="1"/>
  <c r="G510" i="1"/>
  <c r="H509" i="1"/>
  <c r="G514" i="1"/>
  <c r="G511" i="1"/>
  <c r="G516" i="1"/>
  <c r="G508" i="1"/>
  <c r="G507" i="1"/>
  <c r="G517" i="1"/>
  <c r="G506" i="1"/>
  <c r="G518" i="1"/>
  <c r="G519" i="1"/>
  <c r="F344" i="1"/>
  <c r="F329" i="1"/>
  <c r="I392" i="1"/>
  <c r="F348" i="1"/>
  <c r="F347" i="1"/>
  <c r="F327" i="1"/>
  <c r="I391" i="1"/>
  <c r="F346" i="1"/>
  <c r="F345" i="1"/>
  <c r="F343" i="1"/>
  <c r="F328" i="1"/>
  <c r="F397" i="1"/>
  <c r="G397" i="1"/>
  <c r="F349" i="1"/>
  <c r="H390" i="1"/>
  <c r="H392" i="1"/>
  <c r="H394" i="1"/>
  <c r="F332" i="1"/>
  <c r="F330" i="1"/>
  <c r="F333" i="1"/>
  <c r="F350" i="1"/>
  <c r="F331" i="1"/>
  <c r="F325" i="1"/>
  <c r="H391" i="1"/>
  <c r="H389" i="1"/>
  <c r="H393" i="1"/>
  <c r="J393" i="1" s="1"/>
  <c r="F326" i="1"/>
  <c r="H343" i="1"/>
  <c r="H347" i="1"/>
  <c r="G346" i="1"/>
  <c r="H342" i="1"/>
  <c r="G341" i="1"/>
  <c r="F334" i="1"/>
  <c r="G344" i="1"/>
  <c r="G345" i="1"/>
  <c r="G350" i="1"/>
  <c r="G349" i="1"/>
  <c r="G348" i="1"/>
  <c r="H334" i="1"/>
  <c r="G328" i="1"/>
  <c r="H327" i="1"/>
  <c r="H331" i="1"/>
  <c r="G332" i="1"/>
  <c r="H325" i="1"/>
  <c r="G333" i="1"/>
  <c r="G329" i="1"/>
  <c r="G326" i="1"/>
  <c r="G330" i="1"/>
  <c r="N798" i="1" l="1"/>
  <c r="K388" i="1"/>
  <c r="J388" i="1"/>
  <c r="J324" i="1"/>
  <c r="I324" i="1"/>
  <c r="J390" i="1"/>
  <c r="I505" i="1"/>
  <c r="J505" i="1"/>
  <c r="J340" i="1"/>
  <c r="I340" i="1"/>
  <c r="J389" i="1"/>
  <c r="J394" i="1"/>
  <c r="I526" i="1"/>
  <c r="J391" i="1"/>
  <c r="J392" i="1"/>
  <c r="K392" i="1"/>
  <c r="K391" i="1"/>
  <c r="K394" i="1"/>
  <c r="K390" i="1"/>
  <c r="K393" i="1"/>
  <c r="K389" i="1"/>
  <c r="K324" i="1" l="1"/>
  <c r="L324" i="1" s="1"/>
  <c r="M324" i="1" s="1"/>
  <c r="I325" i="1"/>
  <c r="J397" i="1"/>
  <c r="J399" i="1" s="1"/>
  <c r="K505" i="1"/>
  <c r="L505" i="1" s="1"/>
  <c r="N505" i="1" s="1"/>
  <c r="K340" i="1"/>
  <c r="L340" i="1" s="1"/>
  <c r="N340" i="1" s="1"/>
  <c r="I341" i="1"/>
  <c r="K397" i="1"/>
  <c r="K399" i="1" s="1"/>
  <c r="J526" i="1"/>
  <c r="J341" i="1"/>
  <c r="J325" i="1"/>
  <c r="N324" i="1" l="1"/>
  <c r="M505" i="1"/>
  <c r="K325" i="1"/>
  <c r="L325" i="1" s="1"/>
  <c r="M325" i="1" s="1"/>
  <c r="M340" i="1"/>
  <c r="K341" i="1"/>
  <c r="L341" i="1" s="1"/>
  <c r="N341" i="1" s="1"/>
  <c r="J401" i="1"/>
  <c r="J402" i="1" s="1"/>
  <c r="K526" i="1"/>
  <c r="L526" i="1" s="1"/>
  <c r="I506" i="1"/>
  <c r="N325" i="1" l="1"/>
  <c r="N526" i="1"/>
  <c r="M526" i="1"/>
  <c r="M341" i="1"/>
  <c r="I507" i="1"/>
  <c r="B406" i="1"/>
  <c r="I508" i="1" l="1"/>
  <c r="G214" i="1"/>
  <c r="F214" i="1"/>
  <c r="G213" i="1"/>
  <c r="F213" i="1"/>
  <c r="G212" i="1"/>
  <c r="F212" i="1"/>
  <c r="G211" i="1"/>
  <c r="F211" i="1"/>
  <c r="G210" i="1"/>
  <c r="F210" i="1"/>
  <c r="G209" i="1"/>
  <c r="F209" i="1"/>
  <c r="G208" i="1"/>
  <c r="F208" i="1"/>
  <c r="G207" i="1"/>
  <c r="F207" i="1"/>
  <c r="E101" i="5"/>
  <c r="D101" i="5"/>
  <c r="E100" i="5"/>
  <c r="D100" i="5"/>
  <c r="E99" i="5"/>
  <c r="D99" i="5"/>
  <c r="E98" i="5"/>
  <c r="D98" i="5"/>
  <c r="E97" i="5"/>
  <c r="D97" i="5"/>
  <c r="B298" i="1"/>
  <c r="B295" i="1"/>
  <c r="B292" i="1"/>
  <c r="B293" i="1" s="1"/>
  <c r="B290" i="1"/>
  <c r="B287" i="1"/>
  <c r="B288" i="1" s="1"/>
  <c r="B285" i="1"/>
  <c r="B282" i="1"/>
  <c r="C267" i="1"/>
  <c r="B267" i="1"/>
  <c r="C263" i="1"/>
  <c r="B263" i="1"/>
  <c r="C260" i="1"/>
  <c r="B260" i="1"/>
  <c r="C246" i="1"/>
  <c r="B246" i="1"/>
  <c r="C244" i="1"/>
  <c r="B244" i="1"/>
  <c r="C242" i="1"/>
  <c r="B242" i="1"/>
  <c r="C240" i="1"/>
  <c r="B240" i="1"/>
  <c r="C238" i="1"/>
  <c r="B238" i="1"/>
  <c r="C235" i="1"/>
  <c r="B235" i="1"/>
  <c r="E166" i="1"/>
  <c r="H166" i="1" s="1"/>
  <c r="D166" i="1"/>
  <c r="E165" i="1"/>
  <c r="H165" i="1" s="1"/>
  <c r="D165" i="1"/>
  <c r="E163" i="1"/>
  <c r="H163" i="1" s="1"/>
  <c r="D163" i="1"/>
  <c r="E162" i="1"/>
  <c r="H162" i="1" s="1"/>
  <c r="D162" i="1"/>
  <c r="E161" i="1"/>
  <c r="H161" i="1" s="1"/>
  <c r="D161" i="1"/>
  <c r="E160" i="1"/>
  <c r="H160" i="1" s="1"/>
  <c r="D160" i="1"/>
  <c r="E159" i="1"/>
  <c r="H159" i="1" s="1"/>
  <c r="D159" i="1"/>
  <c r="E158" i="1"/>
  <c r="G158" i="1" s="1"/>
  <c r="D158" i="1"/>
  <c r="E156" i="1"/>
  <c r="H156" i="1" s="1"/>
  <c r="D156" i="1"/>
  <c r="E155" i="1"/>
  <c r="G155" i="1" s="1"/>
  <c r="D155" i="1"/>
  <c r="E153" i="1"/>
  <c r="H153" i="1" s="1"/>
  <c r="D153" i="1"/>
  <c r="E152" i="1"/>
  <c r="G152" i="1" s="1"/>
  <c r="D152" i="1"/>
  <c r="E164" i="1"/>
  <c r="G164" i="1" s="1"/>
  <c r="D164" i="1"/>
  <c r="E157" i="1"/>
  <c r="H157" i="1" s="1"/>
  <c r="D157" i="1"/>
  <c r="E154" i="1"/>
  <c r="G154" i="1" s="1"/>
  <c r="D154" i="1"/>
  <c r="E146" i="1"/>
  <c r="H146" i="1" s="1"/>
  <c r="D146" i="1"/>
  <c r="E145" i="1"/>
  <c r="H145" i="1" s="1"/>
  <c r="D145" i="1"/>
  <c r="E144" i="1"/>
  <c r="G144" i="1" s="1"/>
  <c r="D144" i="1"/>
  <c r="E142" i="1"/>
  <c r="H142" i="1" s="1"/>
  <c r="D142" i="1"/>
  <c r="E140" i="1"/>
  <c r="G140" i="1" s="1"/>
  <c r="D140" i="1"/>
  <c r="E138" i="1"/>
  <c r="H138" i="1" s="1"/>
  <c r="D138" i="1"/>
  <c r="E136" i="1"/>
  <c r="H136" i="1" s="1"/>
  <c r="D136" i="1"/>
  <c r="E134" i="1"/>
  <c r="H134" i="1" s="1"/>
  <c r="D134" i="1"/>
  <c r="E133" i="1"/>
  <c r="H133" i="1" s="1"/>
  <c r="D133" i="1"/>
  <c r="E143" i="1"/>
  <c r="G143" i="1" s="1"/>
  <c r="D143" i="1"/>
  <c r="E141" i="1"/>
  <c r="H141" i="1" s="1"/>
  <c r="D141" i="1"/>
  <c r="E139" i="1"/>
  <c r="H139" i="1" s="1"/>
  <c r="D139" i="1"/>
  <c r="E137" i="1"/>
  <c r="H137" i="1" s="1"/>
  <c r="D137" i="1"/>
  <c r="E135" i="1"/>
  <c r="H135" i="1" s="1"/>
  <c r="D135" i="1"/>
  <c r="H132" i="1"/>
  <c r="B76" i="1"/>
  <c r="C76" i="1"/>
  <c r="B96" i="1"/>
  <c r="B94" i="1"/>
  <c r="B92" i="1"/>
  <c r="B85" i="1"/>
  <c r="B83" i="1"/>
  <c r="B78" i="1"/>
  <c r="C96" i="1"/>
  <c r="C94" i="1"/>
  <c r="C92" i="1"/>
  <c r="C85" i="1"/>
  <c r="C83" i="1"/>
  <c r="C78" i="1"/>
  <c r="E70" i="1"/>
  <c r="H70" i="1" s="1"/>
  <c r="D70" i="1"/>
  <c r="E69" i="1"/>
  <c r="H69" i="1" s="1"/>
  <c r="D69" i="1"/>
  <c r="E68" i="1"/>
  <c r="H68" i="1" s="1"/>
  <c r="D68" i="1"/>
  <c r="E67" i="1"/>
  <c r="H67" i="1" s="1"/>
  <c r="D67" i="1"/>
  <c r="E66" i="1"/>
  <c r="H66" i="1" s="1"/>
  <c r="D66" i="1"/>
  <c r="E65" i="1"/>
  <c r="H65" i="1" s="1"/>
  <c r="D65" i="1"/>
  <c r="E64" i="1"/>
  <c r="G64" i="1" s="1"/>
  <c r="D64" i="1"/>
  <c r="E63" i="1"/>
  <c r="H63" i="1" s="1"/>
  <c r="D63" i="1"/>
  <c r="E62" i="1"/>
  <c r="G62" i="1" s="1"/>
  <c r="D62" i="1"/>
  <c r="E61" i="1"/>
  <c r="H61" i="1" s="1"/>
  <c r="D61" i="1"/>
  <c r="E60" i="1"/>
  <c r="H60" i="1" s="1"/>
  <c r="D60" i="1"/>
  <c r="E59" i="1"/>
  <c r="H59" i="1" s="1"/>
  <c r="D59" i="1"/>
  <c r="E58" i="1"/>
  <c r="H58" i="1" s="1"/>
  <c r="D58" i="1"/>
  <c r="E57" i="1"/>
  <c r="H57" i="1" s="1"/>
  <c r="D57" i="1"/>
  <c r="E56" i="1"/>
  <c r="H56" i="1" s="1"/>
  <c r="D56" i="1"/>
  <c r="E55" i="1"/>
  <c r="H55" i="1" s="1"/>
  <c r="D55" i="1"/>
  <c r="E54" i="1"/>
  <c r="H54" i="1" s="1"/>
  <c r="D54" i="1"/>
  <c r="E53" i="1"/>
  <c r="G53" i="1" s="1"/>
  <c r="D53" i="1"/>
  <c r="E52" i="1"/>
  <c r="H52" i="1" s="1"/>
  <c r="D52" i="1"/>
  <c r="E51" i="1"/>
  <c r="G51" i="1" s="1"/>
  <c r="D51" i="1"/>
  <c r="E50" i="1"/>
  <c r="H50" i="1" s="1"/>
  <c r="D50" i="1"/>
  <c r="E49" i="1"/>
  <c r="H49" i="1" s="1"/>
  <c r="D49" i="1"/>
  <c r="E48" i="1"/>
  <c r="G48" i="1" s="1"/>
  <c r="D48" i="1"/>
  <c r="E47" i="1"/>
  <c r="H47" i="1" s="1"/>
  <c r="D47" i="1"/>
  <c r="D46" i="1"/>
  <c r="E15"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D15" i="1"/>
  <c r="G101" i="5"/>
  <c r="F101" i="5"/>
  <c r="I101" i="5" s="1"/>
  <c r="G100" i="5"/>
  <c r="F100" i="5"/>
  <c r="G99" i="5"/>
  <c r="F99" i="5"/>
  <c r="G98" i="5"/>
  <c r="F98" i="5"/>
  <c r="G97" i="5"/>
  <c r="F97" i="5"/>
  <c r="G96" i="5"/>
  <c r="F96" i="5"/>
  <c r="G95" i="5"/>
  <c r="F95" i="5"/>
  <c r="F79" i="5"/>
  <c r="G47" i="5"/>
  <c r="F47" i="5"/>
  <c r="G46" i="5"/>
  <c r="G45" i="5"/>
  <c r="G44" i="5"/>
  <c r="G43" i="5"/>
  <c r="G42" i="5"/>
  <c r="I42" i="5" s="1"/>
  <c r="G41" i="5"/>
  <c r="I41" i="5" s="1"/>
  <c r="G40" i="5"/>
  <c r="G39" i="5"/>
  <c r="I39" i="5"/>
  <c r="H47" i="5"/>
  <c r="I47" i="5" l="1"/>
  <c r="I97" i="5"/>
  <c r="I98" i="5"/>
  <c r="I99" i="5"/>
  <c r="I209" i="1"/>
  <c r="J209" i="1" s="1"/>
  <c r="F46" i="1"/>
  <c r="F47" i="1"/>
  <c r="I208" i="1"/>
  <c r="I212" i="1"/>
  <c r="J212" i="1" s="1"/>
  <c r="I213" i="1"/>
  <c r="I207" i="1"/>
  <c r="J207" i="1" s="1"/>
  <c r="I211" i="1"/>
  <c r="I210" i="1"/>
  <c r="I214" i="1"/>
  <c r="G217" i="1"/>
  <c r="F217" i="1"/>
  <c r="I96" i="5"/>
  <c r="I100" i="5"/>
  <c r="H154" i="1"/>
  <c r="H152" i="1"/>
  <c r="G159" i="1"/>
  <c r="G161" i="1"/>
  <c r="H155" i="1"/>
  <c r="G156" i="1"/>
  <c r="H164" i="1"/>
  <c r="H158" i="1"/>
  <c r="G162" i="1"/>
  <c r="G166" i="1"/>
  <c r="G132" i="1"/>
  <c r="G157" i="1"/>
  <c r="G153" i="1"/>
  <c r="H143" i="1"/>
  <c r="G165" i="1"/>
  <c r="G139" i="1"/>
  <c r="H140" i="1"/>
  <c r="G160" i="1"/>
  <c r="G163" i="1"/>
  <c r="G137" i="1"/>
  <c r="G145" i="1"/>
  <c r="G136" i="1"/>
  <c r="H144" i="1"/>
  <c r="G142" i="1"/>
  <c r="G146" i="1"/>
  <c r="G135" i="1"/>
  <c r="G141" i="1"/>
  <c r="G134" i="1"/>
  <c r="G133" i="1"/>
  <c r="G138" i="1"/>
  <c r="G49" i="1"/>
  <c r="G56" i="1"/>
  <c r="H51" i="1"/>
  <c r="F53" i="1"/>
  <c r="F54" i="1"/>
  <c r="G68" i="1"/>
  <c r="H64" i="1"/>
  <c r="F70" i="1"/>
  <c r="H48" i="1"/>
  <c r="F65" i="1"/>
  <c r="F57" i="1"/>
  <c r="G65" i="1"/>
  <c r="G70" i="1"/>
  <c r="F61" i="1"/>
  <c r="F49" i="1"/>
  <c r="G54" i="1"/>
  <c r="F66" i="1"/>
  <c r="F50" i="1"/>
  <c r="G61" i="1"/>
  <c r="H53" i="1"/>
  <c r="F62" i="1"/>
  <c r="F67" i="1"/>
  <c r="F56" i="1"/>
  <c r="G67" i="1"/>
  <c r="H62" i="1"/>
  <c r="F63" i="1"/>
  <c r="F51" i="1"/>
  <c r="G52" i="1"/>
  <c r="F58" i="1"/>
  <c r="F69" i="1"/>
  <c r="G57" i="1"/>
  <c r="F60" i="1"/>
  <c r="G60" i="1"/>
  <c r="G47" i="1"/>
  <c r="G63" i="1"/>
  <c r="G50" i="1"/>
  <c r="G66" i="1"/>
  <c r="G69" i="1"/>
  <c r="F59" i="1"/>
  <c r="G59" i="1"/>
  <c r="F52" i="1"/>
  <c r="F68" i="1"/>
  <c r="F55" i="1"/>
  <c r="G55" i="1"/>
  <c r="G58" i="1"/>
  <c r="F48" i="1"/>
  <c r="F64" i="1"/>
  <c r="I18" i="1"/>
  <c r="J18" i="1" s="1"/>
  <c r="M18" i="1" s="1"/>
  <c r="N18" i="1" s="1"/>
  <c r="J16" i="1"/>
  <c r="M16" i="1" s="1"/>
  <c r="N16" i="1" s="1"/>
  <c r="I17" i="1"/>
  <c r="J17" i="1" s="1"/>
  <c r="M17" i="1" s="1"/>
  <c r="N17" i="1" s="1"/>
  <c r="I19" i="1"/>
  <c r="J19" i="1" s="1"/>
  <c r="M19" i="1" s="1"/>
  <c r="N19" i="1" s="1"/>
  <c r="F105" i="5"/>
  <c r="G105" i="5"/>
  <c r="H101" i="5"/>
  <c r="K101" i="5" s="1"/>
  <c r="H95" i="5"/>
  <c r="H99" i="5"/>
  <c r="J99" i="5" s="1"/>
  <c r="H97" i="5"/>
  <c r="J97" i="5" s="1"/>
  <c r="I95" i="5"/>
  <c r="H96" i="5"/>
  <c r="H98" i="5"/>
  <c r="K98" i="5" s="1"/>
  <c r="H100" i="5"/>
  <c r="K100" i="5" s="1"/>
  <c r="I44" i="5"/>
  <c r="I43" i="5"/>
  <c r="I46" i="5"/>
  <c r="G50" i="5"/>
  <c r="H42" i="5"/>
  <c r="J42" i="5" s="1"/>
  <c r="H43" i="5"/>
  <c r="H41" i="5"/>
  <c r="J41" i="5" s="1"/>
  <c r="H44" i="5"/>
  <c r="I40" i="5"/>
  <c r="H45" i="5"/>
  <c r="H46" i="5"/>
  <c r="F50" i="5"/>
  <c r="K47" i="5"/>
  <c r="J39" i="5"/>
  <c r="I45" i="5"/>
  <c r="J47" i="5"/>
  <c r="K96" i="5" l="1"/>
  <c r="J46" i="5"/>
  <c r="K44" i="5"/>
  <c r="K43" i="5"/>
  <c r="I46" i="1"/>
  <c r="J46" i="1"/>
  <c r="I132" i="1"/>
  <c r="J132" i="1"/>
  <c r="J208" i="1"/>
  <c r="J213" i="1"/>
  <c r="J211" i="1"/>
  <c r="I342" i="1"/>
  <c r="K214" i="1"/>
  <c r="K210" i="1"/>
  <c r="J214" i="1"/>
  <c r="J210" i="1"/>
  <c r="K207" i="1"/>
  <c r="K213" i="1"/>
  <c r="K209" i="1"/>
  <c r="K211" i="1"/>
  <c r="K212" i="1"/>
  <c r="K208" i="1"/>
  <c r="K42" i="5"/>
  <c r="O17" i="1"/>
  <c r="O18" i="1" s="1"/>
  <c r="O19" i="1" s="1"/>
  <c r="J95" i="5"/>
  <c r="J101" i="5"/>
  <c r="K95" i="5"/>
  <c r="K97" i="5"/>
  <c r="J98" i="5"/>
  <c r="K99" i="5"/>
  <c r="J100" i="5"/>
  <c r="J96" i="5"/>
  <c r="K41" i="5"/>
  <c r="K40" i="5"/>
  <c r="K46" i="5"/>
  <c r="J40" i="5"/>
  <c r="J43" i="5"/>
  <c r="J45" i="5"/>
  <c r="J44" i="5"/>
  <c r="K45" i="5"/>
  <c r="K39" i="5"/>
  <c r="F128" i="3"/>
  <c r="F127" i="3"/>
  <c r="F126" i="3"/>
  <c r="F125" i="3"/>
  <c r="F123" i="3"/>
  <c r="F122" i="3"/>
  <c r="F121" i="3"/>
  <c r="F120" i="3"/>
  <c r="F119" i="3"/>
  <c r="F117" i="3"/>
  <c r="F115" i="3"/>
  <c r="F114" i="3"/>
  <c r="F113" i="3"/>
  <c r="F112" i="3"/>
  <c r="F111" i="3"/>
  <c r="F110" i="3"/>
  <c r="F109" i="3"/>
  <c r="F107" i="3"/>
  <c r="F105" i="3"/>
  <c r="F104" i="3"/>
  <c r="F98" i="3"/>
  <c r="F97" i="3"/>
  <c r="F96" i="3"/>
  <c r="F95" i="3"/>
  <c r="F93" i="3"/>
  <c r="F92" i="3"/>
  <c r="F91" i="3"/>
  <c r="F90" i="3"/>
  <c r="F89" i="3"/>
  <c r="F87" i="3"/>
  <c r="F85" i="3"/>
  <c r="F84" i="3"/>
  <c r="F83" i="3"/>
  <c r="F82" i="3"/>
  <c r="F81" i="3"/>
  <c r="F80" i="3"/>
  <c r="F79" i="3"/>
  <c r="F77" i="3"/>
  <c r="F75" i="3"/>
  <c r="F74" i="3"/>
  <c r="F60" i="3"/>
  <c r="I60" i="3" s="1"/>
  <c r="E60" i="3"/>
  <c r="F42" i="3"/>
  <c r="I42" i="3" s="1"/>
  <c r="E42" i="3"/>
  <c r="F59" i="3"/>
  <c r="I59" i="3" s="1"/>
  <c r="E59" i="3"/>
  <c r="F39" i="3"/>
  <c r="I39" i="3" s="1"/>
  <c r="E39" i="3"/>
  <c r="F49" i="3"/>
  <c r="I49" i="3" s="1"/>
  <c r="E49" i="3"/>
  <c r="G49" i="3" s="1"/>
  <c r="F62" i="3"/>
  <c r="I62" i="3" s="1"/>
  <c r="E62" i="3"/>
  <c r="F56" i="3"/>
  <c r="I56" i="3" s="1"/>
  <c r="E56" i="3"/>
  <c r="F53" i="3"/>
  <c r="I53" i="3" s="1"/>
  <c r="E53" i="3"/>
  <c r="F46" i="3"/>
  <c r="I46" i="3" s="1"/>
  <c r="E46" i="3"/>
  <c r="F66" i="3"/>
  <c r="I66" i="3" s="1"/>
  <c r="E66" i="3"/>
  <c r="F65" i="3"/>
  <c r="I65" i="3" s="1"/>
  <c r="E65" i="3"/>
  <c r="F50" i="3"/>
  <c r="I50" i="3" s="1"/>
  <c r="E50" i="3"/>
  <c r="F64" i="3"/>
  <c r="I64" i="3" s="1"/>
  <c r="E64" i="3"/>
  <c r="G64" i="3" s="1"/>
  <c r="F55" i="3"/>
  <c r="I55" i="3" s="1"/>
  <c r="E55" i="3"/>
  <c r="F52" i="3"/>
  <c r="I52" i="3" s="1"/>
  <c r="E52" i="3"/>
  <c r="F47" i="3"/>
  <c r="I47" i="3" s="1"/>
  <c r="E47" i="3"/>
  <c r="F67" i="3"/>
  <c r="I67" i="3" s="1"/>
  <c r="E67" i="3"/>
  <c r="F63" i="3"/>
  <c r="I63" i="3" s="1"/>
  <c r="E63" i="3"/>
  <c r="F61" i="3"/>
  <c r="I61" i="3" s="1"/>
  <c r="E61" i="3"/>
  <c r="F44" i="3"/>
  <c r="I44" i="3" s="1"/>
  <c r="E44" i="3"/>
  <c r="F58" i="3"/>
  <c r="I58" i="3" s="1"/>
  <c r="E58" i="3"/>
  <c r="G58" i="3" s="1"/>
  <c r="F43" i="3"/>
  <c r="I43" i="3" s="1"/>
  <c r="E43" i="3"/>
  <c r="F48" i="3"/>
  <c r="I48" i="3" s="1"/>
  <c r="E48" i="3"/>
  <c r="F45" i="3"/>
  <c r="I45" i="3" s="1"/>
  <c r="E45" i="3"/>
  <c r="F57" i="3"/>
  <c r="I57" i="3" s="1"/>
  <c r="E57" i="3"/>
  <c r="F41" i="3"/>
  <c r="H41" i="3" s="1"/>
  <c r="E41" i="3"/>
  <c r="F68" i="3"/>
  <c r="I68" i="3" s="1"/>
  <c r="E68" i="3"/>
  <c r="F40" i="3"/>
  <c r="I40" i="3" s="1"/>
  <c r="E40" i="3"/>
  <c r="F54" i="3"/>
  <c r="I54" i="3" s="1"/>
  <c r="E54" i="3"/>
  <c r="G54" i="3" s="1"/>
  <c r="F51" i="3"/>
  <c r="I51" i="3" s="1"/>
  <c r="E51" i="3"/>
  <c r="F26" i="3"/>
  <c r="I26" i="3" s="1"/>
  <c r="E26" i="3"/>
  <c r="F20" i="3"/>
  <c r="H20" i="3" s="1"/>
  <c r="E20" i="3"/>
  <c r="F18" i="3"/>
  <c r="I18" i="3" s="1"/>
  <c r="E18" i="3"/>
  <c r="F19" i="3"/>
  <c r="I19" i="3" s="1"/>
  <c r="E19" i="3"/>
  <c r="F31" i="3"/>
  <c r="I31" i="3" s="1"/>
  <c r="E31" i="3"/>
  <c r="F21" i="3"/>
  <c r="H21" i="3" s="1"/>
  <c r="E21" i="3"/>
  <c r="F15" i="3"/>
  <c r="H15" i="3" s="1"/>
  <c r="E15" i="3"/>
  <c r="F23" i="3"/>
  <c r="H23" i="3" s="1"/>
  <c r="E23" i="3"/>
  <c r="F30" i="3"/>
  <c r="I30" i="3" s="1"/>
  <c r="E30" i="3"/>
  <c r="F34" i="3"/>
  <c r="I34" i="3" s="1"/>
  <c r="E34" i="3"/>
  <c r="F27" i="3"/>
  <c r="I27" i="3" s="1"/>
  <c r="E27" i="3"/>
  <c r="F28" i="3"/>
  <c r="I28" i="3" s="1"/>
  <c r="E28" i="3"/>
  <c r="F16" i="3"/>
  <c r="I16" i="3" s="1"/>
  <c r="E16" i="3"/>
  <c r="F25" i="3"/>
  <c r="I25" i="3" s="1"/>
  <c r="E25" i="3"/>
  <c r="F24" i="3"/>
  <c r="I24" i="3" s="1"/>
  <c r="E24" i="3"/>
  <c r="F33" i="3"/>
  <c r="I33" i="3" s="1"/>
  <c r="E33" i="3"/>
  <c r="F29" i="3"/>
  <c r="H29" i="3" s="1"/>
  <c r="E29" i="3"/>
  <c r="F22" i="3"/>
  <c r="H22" i="3" s="1"/>
  <c r="E22" i="3"/>
  <c r="F17" i="3"/>
  <c r="I17" i="3" s="1"/>
  <c r="E17" i="3"/>
  <c r="F32" i="3"/>
  <c r="I32" i="3" s="1"/>
  <c r="E32" i="3"/>
  <c r="L62" i="2"/>
  <c r="O62" i="2" s="1"/>
  <c r="P62" i="2" s="1"/>
  <c r="L63" i="2"/>
  <c r="O63" i="2" s="1"/>
  <c r="P63" i="2" s="1"/>
  <c r="G86" i="2"/>
  <c r="F86" i="2"/>
  <c r="G85" i="2"/>
  <c r="F85" i="2"/>
  <c r="G84" i="2"/>
  <c r="F84" i="2"/>
  <c r="G83" i="2"/>
  <c r="F83" i="2"/>
  <c r="G82" i="2"/>
  <c r="F82" i="2"/>
  <c r="G81" i="2"/>
  <c r="F81" i="2"/>
  <c r="G80" i="2"/>
  <c r="F80" i="2"/>
  <c r="G79" i="2"/>
  <c r="F79" i="2"/>
  <c r="G78" i="2"/>
  <c r="F78" i="2"/>
  <c r="G77" i="2"/>
  <c r="F77" i="2"/>
  <c r="G76" i="2"/>
  <c r="F76" i="2"/>
  <c r="G75" i="2"/>
  <c r="F75" i="2"/>
  <c r="G74" i="2"/>
  <c r="F74" i="2"/>
  <c r="G73" i="2"/>
  <c r="F73" i="2"/>
  <c r="G72" i="2"/>
  <c r="F72" i="2"/>
  <c r="G71" i="2"/>
  <c r="F71" i="2"/>
  <c r="G70" i="2"/>
  <c r="F70" i="2"/>
  <c r="G69" i="2"/>
  <c r="F69" i="2"/>
  <c r="G68" i="2"/>
  <c r="F68" i="2"/>
  <c r="G67" i="2"/>
  <c r="F67" i="2"/>
  <c r="G66" i="2"/>
  <c r="F66" i="2"/>
  <c r="G65" i="2"/>
  <c r="F65" i="2"/>
  <c r="G64" i="2"/>
  <c r="F64" i="2"/>
  <c r="G63" i="2"/>
  <c r="F63" i="2"/>
  <c r="G62" i="2"/>
  <c r="F62" i="2"/>
  <c r="G61" i="2"/>
  <c r="F61" i="2"/>
  <c r="G60" i="2"/>
  <c r="F60" i="2"/>
  <c r="G59" i="2"/>
  <c r="F59" i="2"/>
  <c r="G58" i="2"/>
  <c r="F58" i="2"/>
  <c r="G57" i="2"/>
  <c r="F57" i="2"/>
  <c r="K38" i="2"/>
  <c r="L37" i="2"/>
  <c r="K37" i="2"/>
  <c r="K36" i="2"/>
  <c r="L36" i="2" s="1"/>
  <c r="K35" i="2"/>
  <c r="L35" i="2" s="1"/>
  <c r="L38" i="2"/>
  <c r="O38" i="2" s="1"/>
  <c r="P38" i="2" s="1"/>
  <c r="G53" i="2"/>
  <c r="G52" i="2"/>
  <c r="G51" i="2"/>
  <c r="G50" i="2"/>
  <c r="G49" i="2"/>
  <c r="G48" i="2"/>
  <c r="G47" i="2"/>
  <c r="G46" i="2"/>
  <c r="G45" i="2"/>
  <c r="G44" i="2"/>
  <c r="G43" i="2"/>
  <c r="G42" i="2"/>
  <c r="G41" i="2"/>
  <c r="G40" i="2"/>
  <c r="G39" i="2"/>
  <c r="G38" i="2"/>
  <c r="G37" i="2"/>
  <c r="G36" i="2"/>
  <c r="G35" i="2"/>
  <c r="G34" i="2"/>
  <c r="F53" i="2"/>
  <c r="F52" i="2"/>
  <c r="F51" i="2"/>
  <c r="F50" i="2"/>
  <c r="F49" i="2"/>
  <c r="F48" i="2"/>
  <c r="F47" i="2"/>
  <c r="F46" i="2"/>
  <c r="F45" i="2"/>
  <c r="F44" i="2"/>
  <c r="F43" i="2"/>
  <c r="F42" i="2"/>
  <c r="F41" i="2"/>
  <c r="F40" i="2"/>
  <c r="F39" i="2"/>
  <c r="F38" i="2"/>
  <c r="F37" i="2"/>
  <c r="F36" i="2"/>
  <c r="F35" i="2"/>
  <c r="F34" i="2"/>
  <c r="G26" i="2"/>
  <c r="H26" i="2" s="1"/>
  <c r="I26" i="2" s="1"/>
  <c r="D30" i="2"/>
  <c r="G30" i="2" s="1"/>
  <c r="H30" i="2" s="1"/>
  <c r="D29" i="2"/>
  <c r="G29" i="2" s="1"/>
  <c r="H29" i="2" s="1"/>
  <c r="D28" i="2"/>
  <c r="G28" i="2" s="1"/>
  <c r="H28" i="2" s="1"/>
  <c r="D27" i="2"/>
  <c r="G27" i="2" s="1"/>
  <c r="H27" i="2" s="1"/>
  <c r="I27" i="2" s="1"/>
  <c r="D26" i="2"/>
  <c r="K105" i="5" l="1"/>
  <c r="K107" i="5" s="1"/>
  <c r="I343" i="1"/>
  <c r="I47" i="1"/>
  <c r="G61" i="3"/>
  <c r="G59" i="3"/>
  <c r="G44" i="3"/>
  <c r="G68" i="3"/>
  <c r="G65" i="3"/>
  <c r="G63" i="3"/>
  <c r="G66" i="3"/>
  <c r="G67" i="3"/>
  <c r="G60" i="3"/>
  <c r="G17" i="3"/>
  <c r="G57" i="3"/>
  <c r="G46" i="3"/>
  <c r="G50" i="3"/>
  <c r="G45" i="3"/>
  <c r="G53" i="3"/>
  <c r="H39" i="3"/>
  <c r="K39" i="3" s="1"/>
  <c r="G47" i="3"/>
  <c r="G20" i="3"/>
  <c r="G56" i="3"/>
  <c r="G48" i="3"/>
  <c r="G52" i="3"/>
  <c r="G51" i="3"/>
  <c r="G43" i="3"/>
  <c r="G55" i="3"/>
  <c r="G62" i="3"/>
  <c r="J217" i="1"/>
  <c r="J219" i="1" s="1"/>
  <c r="K217" i="1"/>
  <c r="K219" i="1" s="1"/>
  <c r="J50" i="5"/>
  <c r="J52" i="5" s="1"/>
  <c r="K46" i="1"/>
  <c r="L46" i="1" s="1"/>
  <c r="N46" i="1" s="1"/>
  <c r="I527" i="1"/>
  <c r="I344" i="1"/>
  <c r="J105" i="5"/>
  <c r="J107" i="5" s="1"/>
  <c r="J109" i="5" s="1"/>
  <c r="J47" i="1"/>
  <c r="J48" i="1" s="1"/>
  <c r="J49" i="1" s="1"/>
  <c r="J50" i="1" s="1"/>
  <c r="J51" i="1" s="1"/>
  <c r="J52" i="1" s="1"/>
  <c r="J53" i="1" s="1"/>
  <c r="J54" i="1" s="1"/>
  <c r="J55" i="1" s="1"/>
  <c r="J56" i="1" s="1"/>
  <c r="J57" i="1" s="1"/>
  <c r="J58" i="1" s="1"/>
  <c r="J59" i="1" s="1"/>
  <c r="J60" i="1" s="1"/>
  <c r="J61" i="1" s="1"/>
  <c r="J62" i="1" s="1"/>
  <c r="J63" i="1" s="1"/>
  <c r="J64" i="1" s="1"/>
  <c r="J65" i="1" s="1"/>
  <c r="J66" i="1" s="1"/>
  <c r="J67" i="1" s="1"/>
  <c r="J68" i="1" s="1"/>
  <c r="J69" i="1" s="1"/>
  <c r="J70" i="1" s="1"/>
  <c r="K132" i="1"/>
  <c r="L132" i="1" s="1"/>
  <c r="M132" i="1" s="1"/>
  <c r="I48" i="1"/>
  <c r="J110" i="5"/>
  <c r="K50" i="5"/>
  <c r="K52" i="5" s="1"/>
  <c r="G32" i="3"/>
  <c r="G27" i="3"/>
  <c r="I41" i="3"/>
  <c r="H42" i="3"/>
  <c r="G26" i="3"/>
  <c r="G29" i="3"/>
  <c r="G30" i="3"/>
  <c r="G28" i="3"/>
  <c r="G19" i="3"/>
  <c r="G21" i="3"/>
  <c r="G24" i="3"/>
  <c r="G25" i="3"/>
  <c r="G34" i="3"/>
  <c r="G15" i="3"/>
  <c r="G23" i="3"/>
  <c r="G33" i="3"/>
  <c r="G22" i="3"/>
  <c r="G31" i="3"/>
  <c r="G18" i="3"/>
  <c r="G16" i="3"/>
  <c r="H45" i="3"/>
  <c r="H53" i="3"/>
  <c r="H54" i="3"/>
  <c r="H55" i="3"/>
  <c r="H61" i="3"/>
  <c r="H62" i="3"/>
  <c r="H40" i="3"/>
  <c r="K40" i="3" s="1"/>
  <c r="K41" i="3" s="1"/>
  <c r="H63" i="3"/>
  <c r="H47" i="3"/>
  <c r="H46" i="3"/>
  <c r="H48" i="3"/>
  <c r="H56" i="3"/>
  <c r="H64" i="3"/>
  <c r="H49" i="3"/>
  <c r="H57" i="3"/>
  <c r="H65" i="3"/>
  <c r="H50" i="3"/>
  <c r="H58" i="3"/>
  <c r="H66" i="3"/>
  <c r="H43" i="3"/>
  <c r="H51" i="3"/>
  <c r="H59" i="3"/>
  <c r="H67" i="3"/>
  <c r="H44" i="3"/>
  <c r="H52" i="3"/>
  <c r="H60" i="3"/>
  <c r="H68" i="3"/>
  <c r="H18" i="3"/>
  <c r="H19" i="3"/>
  <c r="H26" i="3"/>
  <c r="H25" i="3"/>
  <c r="H27" i="3"/>
  <c r="H28" i="3"/>
  <c r="H24" i="3"/>
  <c r="H31" i="3"/>
  <c r="H32" i="3"/>
  <c r="I21" i="3"/>
  <c r="H17" i="3"/>
  <c r="I23" i="3"/>
  <c r="H30" i="3"/>
  <c r="H16" i="3"/>
  <c r="H33" i="3"/>
  <c r="I22" i="3"/>
  <c r="H34" i="3"/>
  <c r="I29" i="3"/>
  <c r="I20" i="3"/>
  <c r="I15" i="3"/>
  <c r="L57" i="2"/>
  <c r="L58" i="2"/>
  <c r="O58" i="2" s="1"/>
  <c r="P58" i="2" s="1"/>
  <c r="L61" i="2"/>
  <c r="O61" i="2" s="1"/>
  <c r="P61" i="2" s="1"/>
  <c r="L59" i="2"/>
  <c r="O59" i="2" s="1"/>
  <c r="P59" i="2" s="1"/>
  <c r="L60" i="2"/>
  <c r="O60" i="2" s="1"/>
  <c r="P60" i="2" s="1"/>
  <c r="O36" i="2"/>
  <c r="P36" i="2" s="1"/>
  <c r="O35" i="2"/>
  <c r="P35" i="2" s="1"/>
  <c r="O37" i="2"/>
  <c r="P37" i="2" s="1"/>
  <c r="I28" i="2"/>
  <c r="I29" i="2" s="1"/>
  <c r="I30" i="2" s="1"/>
  <c r="M46" i="1" l="1"/>
  <c r="I528" i="1"/>
  <c r="N132" i="1"/>
  <c r="K42" i="3"/>
  <c r="K43" i="3" s="1"/>
  <c r="K44" i="3" s="1"/>
  <c r="K45" i="3" s="1"/>
  <c r="K46" i="3" s="1"/>
  <c r="K47" i="3" s="1"/>
  <c r="K48" i="3" s="1"/>
  <c r="K49" i="3" s="1"/>
  <c r="K50" i="3" s="1"/>
  <c r="K51" i="3" s="1"/>
  <c r="K52" i="3" s="1"/>
  <c r="K53" i="3" s="1"/>
  <c r="K54" i="3" s="1"/>
  <c r="K55" i="3" s="1"/>
  <c r="K56" i="3" s="1"/>
  <c r="K57" i="3" s="1"/>
  <c r="K58" i="3" s="1"/>
  <c r="K59" i="3" s="1"/>
  <c r="K60" i="3" s="1"/>
  <c r="K61" i="3" s="1"/>
  <c r="K62" i="3" s="1"/>
  <c r="K63" i="3" s="1"/>
  <c r="K64" i="3" s="1"/>
  <c r="K65" i="3" s="1"/>
  <c r="K66" i="3" s="1"/>
  <c r="K67" i="3" s="1"/>
  <c r="K68" i="3" s="1"/>
  <c r="J39" i="3"/>
  <c r="J54" i="5"/>
  <c r="B59" i="5" s="1"/>
  <c r="J221" i="1"/>
  <c r="J222" i="1" s="1"/>
  <c r="I345" i="1"/>
  <c r="I326" i="1"/>
  <c r="K47" i="1"/>
  <c r="L47" i="1" s="1"/>
  <c r="N47" i="1" s="1"/>
  <c r="I152" i="1"/>
  <c r="I49" i="1"/>
  <c r="K48" i="1"/>
  <c r="L48" i="1" s="1"/>
  <c r="N48" i="1" s="1"/>
  <c r="K15" i="3"/>
  <c r="K16" i="3" s="1"/>
  <c r="K17" i="3" s="1"/>
  <c r="K18" i="3" s="1"/>
  <c r="K19" i="3" s="1"/>
  <c r="K20" i="3" s="1"/>
  <c r="K21" i="3" s="1"/>
  <c r="K22" i="3" s="1"/>
  <c r="K23" i="3" s="1"/>
  <c r="K24" i="3" s="1"/>
  <c r="K25" i="3" s="1"/>
  <c r="K26" i="3" s="1"/>
  <c r="K27" i="3" s="1"/>
  <c r="K28" i="3" s="1"/>
  <c r="K29" i="3" s="1"/>
  <c r="K30" i="3" s="1"/>
  <c r="K31" i="3" s="1"/>
  <c r="K32" i="3" s="1"/>
  <c r="K33" i="3" s="1"/>
  <c r="K34" i="3" s="1"/>
  <c r="O57" i="2"/>
  <c r="P57" i="2" s="1"/>
  <c r="Q57" i="2" s="1"/>
  <c r="Q58" i="2" s="1"/>
  <c r="Q59" i="2" s="1"/>
  <c r="Q60" i="2" s="1"/>
  <c r="Q61" i="2" s="1"/>
  <c r="Q62" i="2" s="1"/>
  <c r="Q63" i="2" s="1"/>
  <c r="M47" i="1" l="1"/>
  <c r="M48" i="1"/>
  <c r="I327" i="1"/>
  <c r="J55" i="5"/>
  <c r="J40" i="3"/>
  <c r="L39" i="3"/>
  <c r="M39" i="3" s="1"/>
  <c r="O39" i="3" s="1"/>
  <c r="L17" i="3"/>
  <c r="M17" i="3" s="1"/>
  <c r="J527" i="1"/>
  <c r="J528" i="1" s="1"/>
  <c r="K528" i="1" s="1"/>
  <c r="L528" i="1" s="1"/>
  <c r="N528" i="1" s="1"/>
  <c r="I529" i="1"/>
  <c r="B225" i="1"/>
  <c r="I346" i="1"/>
  <c r="I153" i="1"/>
  <c r="K49" i="1"/>
  <c r="L49" i="1" s="1"/>
  <c r="N49" i="1" s="1"/>
  <c r="I50" i="1"/>
  <c r="L15" i="3"/>
  <c r="M15" i="3" s="1"/>
  <c r="L16" i="3"/>
  <c r="M16" i="3" s="1"/>
  <c r="O16" i="3" s="1"/>
  <c r="M528" i="1" l="1"/>
  <c r="I154" i="1"/>
  <c r="I155" i="1" s="1"/>
  <c r="I328" i="1"/>
  <c r="I329" i="1" s="1"/>
  <c r="I530" i="1"/>
  <c r="I531" i="1" s="1"/>
  <c r="M49" i="1"/>
  <c r="O15" i="3"/>
  <c r="N15" i="3"/>
  <c r="N16" i="3"/>
  <c r="O17" i="3"/>
  <c r="N17" i="3"/>
  <c r="J18" i="3"/>
  <c r="L18" i="3" s="1"/>
  <c r="M18" i="3" s="1"/>
  <c r="J41" i="3"/>
  <c r="L40" i="3"/>
  <c r="M40" i="3" s="1"/>
  <c r="O40" i="3" s="1"/>
  <c r="N39" i="3"/>
  <c r="K527" i="1"/>
  <c r="L527" i="1" s="1"/>
  <c r="I347" i="1"/>
  <c r="K50" i="1"/>
  <c r="L50" i="1" s="1"/>
  <c r="N50" i="1" s="1"/>
  <c r="I51" i="1"/>
  <c r="N527" i="1" l="1"/>
  <c r="M527" i="1"/>
  <c r="M50" i="1"/>
  <c r="J42" i="3"/>
  <c r="L41" i="3"/>
  <c r="M41" i="3" s="1"/>
  <c r="O41" i="3" s="1"/>
  <c r="J19" i="3"/>
  <c r="N40" i="3"/>
  <c r="N18" i="3"/>
  <c r="O18" i="3"/>
  <c r="I532" i="1"/>
  <c r="J529" i="1"/>
  <c r="J530" i="1" s="1"/>
  <c r="I509" i="1"/>
  <c r="I348" i="1"/>
  <c r="I330" i="1"/>
  <c r="I156" i="1"/>
  <c r="I52" i="1"/>
  <c r="K51" i="1"/>
  <c r="L51" i="1" s="1"/>
  <c r="N51" i="1" s="1"/>
  <c r="M51" i="1" l="1"/>
  <c r="I157" i="1"/>
  <c r="I510" i="1"/>
  <c r="I511" i="1" s="1"/>
  <c r="I533" i="1"/>
  <c r="L19" i="3"/>
  <c r="M19" i="3" s="1"/>
  <c r="O19" i="3" s="1"/>
  <c r="J20" i="3"/>
  <c r="L20" i="3" s="1"/>
  <c r="M20" i="3" s="1"/>
  <c r="N41" i="3"/>
  <c r="J43" i="3"/>
  <c r="L42" i="3"/>
  <c r="M42" i="3" s="1"/>
  <c r="O42" i="3" s="1"/>
  <c r="K530" i="1"/>
  <c r="L530" i="1" s="1"/>
  <c r="J531" i="1"/>
  <c r="K529" i="1"/>
  <c r="L529" i="1" s="1"/>
  <c r="I349" i="1"/>
  <c r="I331" i="1"/>
  <c r="I158" i="1"/>
  <c r="K52" i="1"/>
  <c r="L52" i="1" s="1"/>
  <c r="N52" i="1" s="1"/>
  <c r="I53" i="1"/>
  <c r="J21" i="3"/>
  <c r="I512" i="1" l="1"/>
  <c r="M52" i="1"/>
  <c r="N529" i="1"/>
  <c r="M529" i="1"/>
  <c r="M530" i="1"/>
  <c r="N530" i="1"/>
  <c r="I534" i="1"/>
  <c r="I535" i="1" s="1"/>
  <c r="N42" i="3"/>
  <c r="O20" i="3"/>
  <c r="N20" i="3"/>
  <c r="N19" i="3"/>
  <c r="J44" i="3"/>
  <c r="L43" i="3"/>
  <c r="M43" i="3" s="1"/>
  <c r="O43" i="3" s="1"/>
  <c r="J532" i="1"/>
  <c r="K531" i="1"/>
  <c r="L531" i="1" s="1"/>
  <c r="I350" i="1"/>
  <c r="I332" i="1"/>
  <c r="I159" i="1"/>
  <c r="K53" i="1"/>
  <c r="L53" i="1" s="1"/>
  <c r="N53" i="1" s="1"/>
  <c r="I54" i="1"/>
  <c r="J22" i="3"/>
  <c r="L21" i="3"/>
  <c r="M21" i="3" s="1"/>
  <c r="N21" i="3" s="1"/>
  <c r="N531" i="1" l="1"/>
  <c r="M531" i="1"/>
  <c r="M53" i="1"/>
  <c r="I513" i="1"/>
  <c r="O21" i="3"/>
  <c r="L44" i="3"/>
  <c r="M44" i="3" s="1"/>
  <c r="O44" i="3" s="1"/>
  <c r="J45" i="3"/>
  <c r="N43" i="3"/>
  <c r="I536" i="1"/>
  <c r="J533" i="1"/>
  <c r="K532" i="1"/>
  <c r="L532" i="1" s="1"/>
  <c r="I333" i="1"/>
  <c r="I160" i="1"/>
  <c r="I55" i="1"/>
  <c r="K54" i="1"/>
  <c r="L54" i="1" s="1"/>
  <c r="N54" i="1" s="1"/>
  <c r="J23" i="3"/>
  <c r="L22" i="3"/>
  <c r="M22" i="3" s="1"/>
  <c r="O22" i="3" s="1"/>
  <c r="I514" i="1" l="1"/>
  <c r="M532" i="1"/>
  <c r="N532" i="1"/>
  <c r="M54" i="1"/>
  <c r="N44" i="3"/>
  <c r="J46" i="3"/>
  <c r="L45" i="3"/>
  <c r="M45" i="3" s="1"/>
  <c r="O45" i="3" s="1"/>
  <c r="N22" i="3"/>
  <c r="J534" i="1"/>
  <c r="K533" i="1"/>
  <c r="L533" i="1" s="1"/>
  <c r="I537" i="1"/>
  <c r="I334" i="1"/>
  <c r="I161" i="1"/>
  <c r="K55" i="1"/>
  <c r="L55" i="1" s="1"/>
  <c r="N55" i="1" s="1"/>
  <c r="I56" i="1"/>
  <c r="J24" i="3"/>
  <c r="L23" i="3"/>
  <c r="M23" i="3" s="1"/>
  <c r="O23" i="3" s="1"/>
  <c r="N533" i="1" l="1"/>
  <c r="M533" i="1"/>
  <c r="M55" i="1"/>
  <c r="I515" i="1"/>
  <c r="N23" i="3"/>
  <c r="J47" i="3"/>
  <c r="L46" i="3"/>
  <c r="M46" i="3" s="1"/>
  <c r="O46" i="3" s="1"/>
  <c r="N45" i="3"/>
  <c r="J535" i="1"/>
  <c r="K534" i="1"/>
  <c r="L534" i="1" s="1"/>
  <c r="I162" i="1"/>
  <c r="K56" i="1"/>
  <c r="L56" i="1" s="1"/>
  <c r="M56" i="1" s="1"/>
  <c r="I57" i="1"/>
  <c r="J25" i="3"/>
  <c r="L24" i="3"/>
  <c r="M24" i="3" s="1"/>
  <c r="O24" i="3" s="1"/>
  <c r="I516" i="1" l="1"/>
  <c r="N56" i="1"/>
  <c r="N534" i="1"/>
  <c r="M534" i="1"/>
  <c r="N24" i="3"/>
  <c r="N46" i="3"/>
  <c r="J48" i="3"/>
  <c r="L47" i="3"/>
  <c r="M47" i="3" s="1"/>
  <c r="O47" i="3" s="1"/>
  <c r="J536" i="1"/>
  <c r="K535" i="1"/>
  <c r="L535" i="1" s="1"/>
  <c r="I163" i="1"/>
  <c r="I58" i="1"/>
  <c r="K57" i="1"/>
  <c r="L57" i="1" s="1"/>
  <c r="N57" i="1" s="1"/>
  <c r="J26" i="3"/>
  <c r="L25" i="3"/>
  <c r="M25" i="3" s="1"/>
  <c r="N25" i="3" s="1"/>
  <c r="M57" i="1" l="1"/>
  <c r="N535" i="1"/>
  <c r="M535" i="1"/>
  <c r="I517" i="1"/>
  <c r="I164" i="1"/>
  <c r="O25" i="3"/>
  <c r="J49" i="3"/>
  <c r="L48" i="3"/>
  <c r="M48" i="3" s="1"/>
  <c r="O48" i="3" s="1"/>
  <c r="N47" i="3"/>
  <c r="J537" i="1"/>
  <c r="K537" i="1" s="1"/>
  <c r="L537" i="1" s="1"/>
  <c r="K536" i="1"/>
  <c r="L536" i="1" s="1"/>
  <c r="K58" i="1"/>
  <c r="L58" i="1" s="1"/>
  <c r="N58" i="1" s="1"/>
  <c r="I59" i="1"/>
  <c r="J27" i="3"/>
  <c r="L26" i="3"/>
  <c r="M26" i="3" s="1"/>
  <c r="N26" i="3" s="1"/>
  <c r="M536" i="1" l="1"/>
  <c r="N536" i="1"/>
  <c r="I518" i="1"/>
  <c r="M58" i="1"/>
  <c r="I165" i="1"/>
  <c r="M537" i="1"/>
  <c r="N537" i="1"/>
  <c r="O26" i="3"/>
  <c r="J50" i="3"/>
  <c r="L49" i="3"/>
  <c r="M49" i="3" s="1"/>
  <c r="O49" i="3" s="1"/>
  <c r="N48" i="3"/>
  <c r="K59" i="1"/>
  <c r="L59" i="1" s="1"/>
  <c r="N59" i="1" s="1"/>
  <c r="I60" i="1"/>
  <c r="J28" i="3"/>
  <c r="L27" i="3"/>
  <c r="M27" i="3" s="1"/>
  <c r="O27" i="3" s="1"/>
  <c r="I519" i="1" l="1"/>
  <c r="I166" i="1"/>
  <c r="M59" i="1"/>
  <c r="N49" i="3"/>
  <c r="J51" i="3"/>
  <c r="L50" i="3"/>
  <c r="M50" i="3" s="1"/>
  <c r="N50" i="3" s="1"/>
  <c r="N27" i="3"/>
  <c r="I61" i="1"/>
  <c r="K60" i="1"/>
  <c r="L60" i="1" s="1"/>
  <c r="N60" i="1" s="1"/>
  <c r="J29" i="3"/>
  <c r="L28" i="3"/>
  <c r="M28" i="3" s="1"/>
  <c r="O28" i="3" s="1"/>
  <c r="M60" i="1" l="1"/>
  <c r="O50" i="3"/>
  <c r="J52" i="3"/>
  <c r="L51" i="3"/>
  <c r="M51" i="3" s="1"/>
  <c r="N51" i="3" s="1"/>
  <c r="N28" i="3"/>
  <c r="I62" i="1"/>
  <c r="K61" i="1"/>
  <c r="L61" i="1" s="1"/>
  <c r="N61" i="1" s="1"/>
  <c r="J30" i="3"/>
  <c r="L29" i="3"/>
  <c r="M29" i="3" s="1"/>
  <c r="O29" i="3" s="1"/>
  <c r="M61" i="1" l="1"/>
  <c r="L52" i="3"/>
  <c r="M52" i="3" s="1"/>
  <c r="O52" i="3" s="1"/>
  <c r="J53" i="3"/>
  <c r="O51" i="3"/>
  <c r="N29" i="3"/>
  <c r="K62" i="1"/>
  <c r="L62" i="1" s="1"/>
  <c r="N62" i="1" s="1"/>
  <c r="I63" i="1"/>
  <c r="J31" i="3"/>
  <c r="L30" i="3"/>
  <c r="M30" i="3" s="1"/>
  <c r="O30" i="3" s="1"/>
  <c r="M62" i="1" l="1"/>
  <c r="J54" i="3"/>
  <c r="L53" i="3"/>
  <c r="M53" i="3" s="1"/>
  <c r="O53" i="3" s="1"/>
  <c r="N52" i="3"/>
  <c r="N30" i="3"/>
  <c r="I64" i="1"/>
  <c r="K63" i="1"/>
  <c r="L63" i="1" s="1"/>
  <c r="N63" i="1" s="1"/>
  <c r="J32" i="3"/>
  <c r="L31" i="3"/>
  <c r="M31" i="3" s="1"/>
  <c r="O31" i="3" s="1"/>
  <c r="M63" i="1" l="1"/>
  <c r="N31" i="3"/>
  <c r="L54" i="3"/>
  <c r="M54" i="3" s="1"/>
  <c r="N54" i="3" s="1"/>
  <c r="J55" i="3"/>
  <c r="N53" i="3"/>
  <c r="I65" i="1"/>
  <c r="K64" i="1"/>
  <c r="L64" i="1" s="1"/>
  <c r="N64" i="1" s="1"/>
  <c r="J33" i="3"/>
  <c r="L32" i="3"/>
  <c r="M32" i="3" s="1"/>
  <c r="N32" i="3" s="1"/>
  <c r="M64" i="1" l="1"/>
  <c r="J56" i="3"/>
  <c r="L55" i="3"/>
  <c r="M55" i="3" s="1"/>
  <c r="O55" i="3" s="1"/>
  <c r="O54" i="3"/>
  <c r="O32" i="3"/>
  <c r="K65" i="1"/>
  <c r="L65" i="1" s="1"/>
  <c r="N65" i="1" s="1"/>
  <c r="I66" i="1"/>
  <c r="J34" i="3"/>
  <c r="L33" i="3"/>
  <c r="M33" i="3" s="1"/>
  <c r="N33" i="3" s="1"/>
  <c r="M65" i="1" l="1"/>
  <c r="O33" i="3"/>
  <c r="L56" i="3"/>
  <c r="M56" i="3" s="1"/>
  <c r="O56" i="3" s="1"/>
  <c r="J57" i="3"/>
  <c r="N55" i="3"/>
  <c r="K66" i="1"/>
  <c r="L66" i="1" s="1"/>
  <c r="N66" i="1" s="1"/>
  <c r="I67" i="1"/>
  <c r="L34" i="3"/>
  <c r="M34" i="3" s="1"/>
  <c r="O34" i="3" s="1"/>
  <c r="M66" i="1" l="1"/>
  <c r="J58" i="3"/>
  <c r="L57" i="3"/>
  <c r="M57" i="3" s="1"/>
  <c r="O57" i="3" s="1"/>
  <c r="N34" i="3"/>
  <c r="N56" i="3"/>
  <c r="I68" i="1"/>
  <c r="K67" i="1"/>
  <c r="L67" i="1" s="1"/>
  <c r="N67" i="1" s="1"/>
  <c r="M67" i="1" l="1"/>
  <c r="J59" i="3"/>
  <c r="L58" i="3"/>
  <c r="M58" i="3" s="1"/>
  <c r="O58" i="3" s="1"/>
  <c r="N57" i="3"/>
  <c r="K68" i="1"/>
  <c r="L68" i="1" s="1"/>
  <c r="N68" i="1" s="1"/>
  <c r="I69" i="1"/>
  <c r="M68" i="1" l="1"/>
  <c r="J60" i="3"/>
  <c r="L59" i="3"/>
  <c r="M59" i="3" s="1"/>
  <c r="O59" i="3" s="1"/>
  <c r="N58" i="3"/>
  <c r="K69" i="1"/>
  <c r="L69" i="1" s="1"/>
  <c r="N69" i="1" s="1"/>
  <c r="I70" i="1"/>
  <c r="M69" i="1" l="1"/>
  <c r="J61" i="3"/>
  <c r="L60" i="3"/>
  <c r="M60" i="3" s="1"/>
  <c r="N60" i="3" s="1"/>
  <c r="N59" i="3"/>
  <c r="K70" i="1"/>
  <c r="L70" i="1" s="1"/>
  <c r="N70" i="1" s="1"/>
  <c r="M70" i="1" l="1"/>
  <c r="L61" i="3"/>
  <c r="M61" i="3" s="1"/>
  <c r="N61" i="3" s="1"/>
  <c r="J62" i="3"/>
  <c r="O60" i="3"/>
  <c r="J63" i="3" l="1"/>
  <c r="L62" i="3"/>
  <c r="M62" i="3" s="1"/>
  <c r="O62" i="3" s="1"/>
  <c r="O61" i="3"/>
  <c r="L63" i="3" l="1"/>
  <c r="M63" i="3" s="1"/>
  <c r="O63" i="3" s="1"/>
  <c r="J64" i="3"/>
  <c r="N62" i="3"/>
  <c r="L64" i="3" l="1"/>
  <c r="M64" i="3" s="1"/>
  <c r="O64" i="3" s="1"/>
  <c r="J65" i="3"/>
  <c r="N63" i="3"/>
  <c r="I133" i="1"/>
  <c r="J66" i="3" l="1"/>
  <c r="L65" i="3"/>
  <c r="M65" i="3" s="1"/>
  <c r="O65" i="3" s="1"/>
  <c r="N64" i="3"/>
  <c r="I134" i="1"/>
  <c r="J67" i="3" l="1"/>
  <c r="L66" i="3"/>
  <c r="M66" i="3" s="1"/>
  <c r="O66" i="3" s="1"/>
  <c r="N65" i="3"/>
  <c r="I135" i="1"/>
  <c r="L67" i="3" l="1"/>
  <c r="M67" i="3" s="1"/>
  <c r="O67" i="3" s="1"/>
  <c r="J68" i="3"/>
  <c r="N66" i="3"/>
  <c r="I136" i="1"/>
  <c r="L68" i="3" l="1"/>
  <c r="M68" i="3" s="1"/>
  <c r="N68" i="3" s="1"/>
  <c r="N67" i="3"/>
  <c r="I137" i="1"/>
  <c r="O68" i="3" l="1"/>
  <c r="I138" i="1"/>
  <c r="I139" i="1" l="1"/>
  <c r="I140" i="1" l="1"/>
  <c r="I141" i="1" l="1"/>
  <c r="I142" i="1" l="1"/>
  <c r="I143" i="1" l="1"/>
  <c r="I144" i="1" l="1"/>
  <c r="I145" i="1" l="1"/>
  <c r="I146" i="1" l="1"/>
  <c r="J133" i="1"/>
  <c r="J134" i="1" s="1"/>
  <c r="J135" i="1" s="1"/>
  <c r="J152" i="1"/>
  <c r="J153" i="1" s="1"/>
  <c r="K153" i="1" s="1"/>
  <c r="L153" i="1" s="1"/>
  <c r="N153" i="1" l="1"/>
  <c r="M153" i="1"/>
  <c r="K133" i="1"/>
  <c r="L133" i="1" s="1"/>
  <c r="K152" i="1"/>
  <c r="L152" i="1" s="1"/>
  <c r="K134" i="1"/>
  <c r="L134" i="1" s="1"/>
  <c r="J154" i="1"/>
  <c r="K135" i="1"/>
  <c r="L135" i="1" s="1"/>
  <c r="J136" i="1"/>
  <c r="N135" i="1" l="1"/>
  <c r="M135" i="1"/>
  <c r="N152" i="1"/>
  <c r="M152" i="1"/>
  <c r="M134" i="1"/>
  <c r="N134" i="1"/>
  <c r="N133" i="1"/>
  <c r="M133" i="1"/>
  <c r="K154" i="1"/>
  <c r="L154" i="1" s="1"/>
  <c r="J155" i="1"/>
  <c r="K136" i="1"/>
  <c r="L136" i="1" s="1"/>
  <c r="J137" i="1"/>
  <c r="M154" i="1" l="1"/>
  <c r="N154" i="1"/>
  <c r="N136" i="1"/>
  <c r="M136" i="1"/>
  <c r="J156" i="1"/>
  <c r="K155" i="1"/>
  <c r="L155" i="1" s="1"/>
  <c r="K137" i="1"/>
  <c r="L137" i="1" s="1"/>
  <c r="J138" i="1"/>
  <c r="N137" i="1" l="1"/>
  <c r="M137" i="1"/>
  <c r="N155" i="1"/>
  <c r="M155" i="1"/>
  <c r="K156" i="1"/>
  <c r="L156" i="1" s="1"/>
  <c r="J157" i="1"/>
  <c r="K138" i="1"/>
  <c r="L138" i="1" s="1"/>
  <c r="J139" i="1"/>
  <c r="N138" i="1" l="1"/>
  <c r="M138" i="1"/>
  <c r="N156" i="1"/>
  <c r="M156" i="1"/>
  <c r="K157" i="1"/>
  <c r="L157" i="1" s="1"/>
  <c r="J158" i="1"/>
  <c r="J140" i="1"/>
  <c r="K139" i="1"/>
  <c r="L139" i="1" s="1"/>
  <c r="M157" i="1" l="1"/>
  <c r="N157" i="1"/>
  <c r="N139" i="1"/>
  <c r="M139" i="1"/>
  <c r="K158" i="1"/>
  <c r="L158" i="1" s="1"/>
  <c r="J159" i="1"/>
  <c r="K140" i="1"/>
  <c r="L140" i="1" s="1"/>
  <c r="J141" i="1"/>
  <c r="M158" i="1" l="1"/>
  <c r="N158" i="1"/>
  <c r="N140" i="1"/>
  <c r="M140" i="1"/>
  <c r="K159" i="1"/>
  <c r="L159" i="1" s="1"/>
  <c r="J160" i="1"/>
  <c r="K141" i="1"/>
  <c r="L141" i="1" s="1"/>
  <c r="J142" i="1"/>
  <c r="N159" i="1" l="1"/>
  <c r="M159" i="1"/>
  <c r="N141" i="1"/>
  <c r="M141" i="1"/>
  <c r="K160" i="1"/>
  <c r="L160" i="1" s="1"/>
  <c r="J161" i="1"/>
  <c r="K142" i="1"/>
  <c r="L142" i="1" s="1"/>
  <c r="J143" i="1"/>
  <c r="M160" i="1" l="1"/>
  <c r="N160" i="1"/>
  <c r="N142" i="1"/>
  <c r="M142" i="1"/>
  <c r="J162" i="1"/>
  <c r="K161" i="1"/>
  <c r="L161" i="1" s="1"/>
  <c r="K143" i="1"/>
  <c r="L143" i="1" s="1"/>
  <c r="J144" i="1"/>
  <c r="N143" i="1" l="1"/>
  <c r="M143" i="1"/>
  <c r="N161" i="1"/>
  <c r="M161" i="1"/>
  <c r="J163" i="1"/>
  <c r="K162" i="1"/>
  <c r="L162" i="1" s="1"/>
  <c r="K144" i="1"/>
  <c r="L144" i="1" s="1"/>
  <c r="J145" i="1"/>
  <c r="N144" i="1" l="1"/>
  <c r="M144" i="1"/>
  <c r="N162" i="1"/>
  <c r="M162" i="1"/>
  <c r="J164" i="1"/>
  <c r="K163" i="1"/>
  <c r="L163" i="1" s="1"/>
  <c r="K145" i="1"/>
  <c r="L145" i="1" s="1"/>
  <c r="J146" i="1"/>
  <c r="K146" i="1" s="1"/>
  <c r="L146" i="1" s="1"/>
  <c r="M146" i="1" l="1"/>
  <c r="N146" i="1"/>
  <c r="N145" i="1"/>
  <c r="M145" i="1"/>
  <c r="N163" i="1"/>
  <c r="M163" i="1"/>
  <c r="J165" i="1"/>
  <c r="K164" i="1"/>
  <c r="L164" i="1" s="1"/>
  <c r="N164" i="1" l="1"/>
  <c r="M164" i="1"/>
  <c r="J166" i="1"/>
  <c r="K166" i="1" s="1"/>
  <c r="L166" i="1" s="1"/>
  <c r="K165" i="1"/>
  <c r="L165" i="1" s="1"/>
  <c r="M165" i="1" l="1"/>
  <c r="N165" i="1"/>
  <c r="N166" i="1"/>
  <c r="M166" i="1"/>
  <c r="J326" i="1"/>
  <c r="J327" i="1" s="1"/>
  <c r="J328" i="1" l="1"/>
  <c r="K327" i="1"/>
  <c r="L327" i="1" s="1"/>
  <c r="K326" i="1"/>
  <c r="L326" i="1" s="1"/>
  <c r="M326" i="1" l="1"/>
  <c r="N326" i="1"/>
  <c r="N327" i="1"/>
  <c r="M327" i="1"/>
  <c r="K328" i="1"/>
  <c r="L328" i="1" s="1"/>
  <c r="J329" i="1"/>
  <c r="N328" i="1" l="1"/>
  <c r="M328" i="1"/>
  <c r="K329" i="1"/>
  <c r="L329" i="1" s="1"/>
  <c r="J330" i="1"/>
  <c r="N329" i="1" l="1"/>
  <c r="M329" i="1"/>
  <c r="K330" i="1"/>
  <c r="L330" i="1" s="1"/>
  <c r="J331" i="1"/>
  <c r="N330" i="1" l="1"/>
  <c r="M330" i="1"/>
  <c r="J332" i="1"/>
  <c r="K331" i="1"/>
  <c r="L331" i="1" s="1"/>
  <c r="M331" i="1" l="1"/>
  <c r="N331" i="1"/>
  <c r="K332" i="1"/>
  <c r="L332" i="1" s="1"/>
  <c r="J333" i="1"/>
  <c r="N332" i="1" l="1"/>
  <c r="M332" i="1"/>
  <c r="K333" i="1"/>
  <c r="L333" i="1" s="1"/>
  <c r="J334" i="1"/>
  <c r="K334" i="1" s="1"/>
  <c r="L334" i="1" s="1"/>
  <c r="N334" i="1" l="1"/>
  <c r="M334" i="1"/>
  <c r="M333" i="1"/>
  <c r="N333" i="1"/>
  <c r="J342" i="1"/>
  <c r="J343" i="1" s="1"/>
  <c r="K342" i="1" l="1"/>
  <c r="L342" i="1" s="1"/>
  <c r="J344" i="1"/>
  <c r="K344" i="1" s="1"/>
  <c r="L344" i="1" s="1"/>
  <c r="K343" i="1"/>
  <c r="L343" i="1" s="1"/>
  <c r="J345" i="1"/>
  <c r="K345" i="1" s="1"/>
  <c r="L345" i="1" s="1"/>
  <c r="M343" i="1" l="1"/>
  <c r="N343" i="1"/>
  <c r="N345" i="1"/>
  <c r="M345" i="1"/>
  <c r="N344" i="1"/>
  <c r="M344" i="1"/>
  <c r="N342" i="1"/>
  <c r="M342" i="1"/>
  <c r="J346" i="1"/>
  <c r="K346" i="1" s="1"/>
  <c r="L346" i="1" s="1"/>
  <c r="J347" i="1"/>
  <c r="M346" i="1" l="1"/>
  <c r="N346" i="1"/>
  <c r="K347" i="1"/>
  <c r="L347" i="1" s="1"/>
  <c r="J348" i="1"/>
  <c r="N347" i="1" l="1"/>
  <c r="M347" i="1"/>
  <c r="K348" i="1"/>
  <c r="L348" i="1" s="1"/>
  <c r="J349" i="1"/>
  <c r="N348" i="1" l="1"/>
  <c r="M348" i="1"/>
  <c r="K349" i="1"/>
  <c r="L349" i="1" s="1"/>
  <c r="J350" i="1"/>
  <c r="K350" i="1" s="1"/>
  <c r="L350" i="1" s="1"/>
  <c r="M350" i="1" l="1"/>
  <c r="N350" i="1"/>
  <c r="M349" i="1"/>
  <c r="N349" i="1"/>
  <c r="J506" i="1"/>
  <c r="K506" i="1" s="1"/>
  <c r="L506" i="1" s="1"/>
  <c r="N506" i="1" l="1"/>
  <c r="M506" i="1"/>
  <c r="J507" i="1"/>
  <c r="K507" i="1" s="1"/>
  <c r="L507" i="1" s="1"/>
  <c r="J508" i="1" l="1"/>
  <c r="N507" i="1"/>
  <c r="M507" i="1"/>
  <c r="K508" i="1"/>
  <c r="L508" i="1" s="1"/>
  <c r="J509" i="1"/>
  <c r="N508" i="1" l="1"/>
  <c r="M508" i="1"/>
  <c r="K509" i="1"/>
  <c r="L509" i="1" s="1"/>
  <c r="J510" i="1"/>
  <c r="N509" i="1" l="1"/>
  <c r="M509" i="1"/>
  <c r="K510" i="1"/>
  <c r="L510" i="1" s="1"/>
  <c r="J511" i="1"/>
  <c r="M510" i="1" l="1"/>
  <c r="N510" i="1"/>
  <c r="K511" i="1"/>
  <c r="L511" i="1" s="1"/>
  <c r="J512" i="1"/>
  <c r="M511" i="1" l="1"/>
  <c r="N511" i="1"/>
  <c r="J513" i="1"/>
  <c r="K512" i="1"/>
  <c r="L512" i="1" s="1"/>
  <c r="N512" i="1" l="1"/>
  <c r="M512" i="1"/>
  <c r="K513" i="1"/>
  <c r="L513" i="1" s="1"/>
  <c r="J514" i="1"/>
  <c r="N513" i="1" l="1"/>
  <c r="M513" i="1"/>
  <c r="K514" i="1"/>
  <c r="L514" i="1" s="1"/>
  <c r="J515" i="1"/>
  <c r="M514" i="1" l="1"/>
  <c r="N514" i="1"/>
  <c r="J516" i="1"/>
  <c r="K515" i="1"/>
  <c r="L515" i="1" s="1"/>
  <c r="N515" i="1" l="1"/>
  <c r="M515" i="1"/>
  <c r="K516" i="1"/>
  <c r="L516" i="1" s="1"/>
  <c r="J517" i="1"/>
  <c r="M516" i="1" l="1"/>
  <c r="N516" i="1"/>
  <c r="K517" i="1"/>
  <c r="L517" i="1" s="1"/>
  <c r="J518" i="1"/>
  <c r="N517" i="1" l="1"/>
  <c r="M517" i="1"/>
  <c r="J519" i="1"/>
  <c r="K519" i="1" s="1"/>
  <c r="L519" i="1" s="1"/>
  <c r="K518" i="1"/>
  <c r="L518" i="1" s="1"/>
  <c r="N518" i="1" l="1"/>
  <c r="M518" i="1"/>
  <c r="N519" i="1"/>
  <c r="M519" i="1"/>
  <c r="I648" i="1" l="1"/>
  <c r="I649" i="1" l="1"/>
  <c r="I650" i="1"/>
  <c r="I651" i="1" l="1"/>
  <c r="I652" i="1" l="1"/>
  <c r="I653" i="1" l="1"/>
  <c r="I654" i="1" l="1"/>
  <c r="I655" i="1" l="1"/>
  <c r="J648" i="1"/>
  <c r="J649" i="1" s="1"/>
  <c r="K649" i="1" s="1"/>
  <c r="L649" i="1" s="1"/>
  <c r="N649" i="1" l="1"/>
  <c r="M649" i="1"/>
  <c r="K648" i="1"/>
  <c r="L648" i="1" s="1"/>
  <c r="J650" i="1"/>
  <c r="N648" i="1" l="1"/>
  <c r="M648" i="1"/>
  <c r="K650" i="1"/>
  <c r="L650" i="1" s="1"/>
  <c r="J651" i="1"/>
  <c r="N650" i="1" l="1"/>
  <c r="M650" i="1"/>
  <c r="J652" i="1"/>
  <c r="K651" i="1"/>
  <c r="L651" i="1" s="1"/>
  <c r="N651" i="1" l="1"/>
  <c r="M651" i="1"/>
  <c r="K652" i="1"/>
  <c r="L652" i="1" s="1"/>
  <c r="J653" i="1"/>
  <c r="N652" i="1" l="1"/>
  <c r="M652" i="1"/>
  <c r="K653" i="1"/>
  <c r="L653" i="1" s="1"/>
  <c r="J654" i="1"/>
  <c r="N653" i="1" l="1"/>
  <c r="M653" i="1"/>
  <c r="J655" i="1"/>
  <c r="K655" i="1" s="1"/>
  <c r="L655" i="1" s="1"/>
  <c r="K654" i="1"/>
  <c r="L654" i="1" s="1"/>
  <c r="N654" i="1" l="1"/>
  <c r="M654" i="1"/>
  <c r="N655" i="1"/>
  <c r="M655" i="1"/>
</calcChain>
</file>

<file path=xl/sharedStrings.xml><?xml version="1.0" encoding="utf-8"?>
<sst xmlns="http://schemas.openxmlformats.org/spreadsheetml/2006/main" count="722" uniqueCount="170">
  <si>
    <t>A study is conducted to estimate survival in patients following kidney transplant. Key factors that adversely affect success of the transplant include advanced age and diabetes. This study involves 25 participants (n = 25) who are 65 years of age and older and all have diabetes. Following transplant, each participant is followed for up to 10 years. The following are times to death, or the time to last contact (at which time participant was known to be alive), in years.</t>
  </si>
  <si>
    <t>Deaths</t>
  </si>
  <si>
    <t>Alive</t>
  </si>
  <si>
    <t>a</t>
  </si>
  <si>
    <t>b</t>
  </si>
  <si>
    <t>c</t>
  </si>
  <si>
    <t>Use the life table approach to estimate the survival function.</t>
  </si>
  <si>
    <t>Use the Kaplan–Meier approach to estimate the survival function.</t>
  </si>
  <si>
    <t>Graph the survival function based on the estimates in (b) using Excel.</t>
  </si>
  <si>
    <r>
      <t xml:space="preserve">A clinical trial is run to assess the effectiveness of a new anti-arrhythmic drug designed to prevent atrial fibrillation (AF). Thirty participants (n = 30) enroll in the trial and are randomized to receive the new drug or placebo. The primary outcome is AF and participants are followed for up to 12 months following randomization. The experiences of participants in each arm of the trial are shown in </t>
    </r>
    <r>
      <rPr>
        <b/>
        <sz val="11"/>
        <color theme="1"/>
        <rFont val="Calibri"/>
        <family val="2"/>
        <scheme val="minor"/>
      </rPr>
      <t>Table 11.5</t>
    </r>
    <r>
      <rPr>
        <sz val="11"/>
        <color theme="1"/>
        <rFont val="Calibri"/>
        <family val="2"/>
        <scheme val="minor"/>
      </rPr>
      <t>.</t>
    </r>
  </si>
  <si>
    <t>Table 11.5</t>
  </si>
  <si>
    <t>Data for Practice Problems 2 and 3</t>
  </si>
  <si>
    <t>Placebo</t>
  </si>
  <si>
    <t>Month of AF</t>
  </si>
  <si>
    <t>Month of Last Contact</t>
  </si>
  <si>
    <t>New Drug</t>
  </si>
  <si>
    <t>Estimate the survival functions for each treatment group using the Kaplan–Meier approach.</t>
  </si>
  <si>
    <t>Test whether there is a significant difference in survival between treatment groups using the log-rank test and a 5% level of significance.</t>
  </si>
  <si>
    <t>Graph the survival functions using Excel for the new anti-arrhythmic drug group and the placebo group using the results from Problem 2.</t>
  </si>
  <si>
    <t>An observational cohort study is conducted to compare time to early failure in patients undergoing joint replacement surgery. Of specific interest is whether there is a difference in time to early failure between patients who are considered obese versus those who are not. The study is run for 40 weeks, and times to early joint failure, measured in weeks, are shown in Table 11.6 for participants classified as obese or not at the time of surgery.</t>
  </si>
  <si>
    <t>Table 11.6</t>
  </si>
  <si>
    <t>Data for Practice Problem 4</t>
  </si>
  <si>
    <t>Obese</t>
  </si>
  <si>
    <t>Failure</t>
  </si>
  <si>
    <t>No Failure</t>
  </si>
  <si>
    <t>Not Obese</t>
  </si>
  <si>
    <t>Estimate the survival functions (time to early joint failure) for each group using the Kaplan–Meier approach.</t>
  </si>
  <si>
    <t>Test whether there is a significant difference in time to early joint failure between obese and nonobese patients undergoing joint replacement surgery using the log-rank test and a 5% level of significance.</t>
  </si>
  <si>
    <t>Graph the survival functions in Excel for each group (obese and nonobese) using the results from Problem 4.</t>
  </si>
  <si>
    <r>
      <t xml:space="preserve">A study of patients with stage I breast cancer is run to assess time to progression to stage II over an observation period of 15 years. Of interest is whether there is a difference in time to progression between women on two different chemotherapy regimens. Times to progression are measured in years from the time at which the chemotherapy regimen was initiated and shown in </t>
    </r>
    <r>
      <rPr>
        <b/>
        <sz val="11"/>
        <color theme="1"/>
        <rFont val="Calibri"/>
        <family val="2"/>
        <scheme val="minor"/>
      </rPr>
      <t>Table 11.7</t>
    </r>
    <r>
      <rPr>
        <sz val="11"/>
        <color theme="1"/>
        <rFont val="Calibri"/>
        <family val="2"/>
        <scheme val="minor"/>
      </rPr>
      <t>.</t>
    </r>
  </si>
  <si>
    <t>Estimate the survival functions (time to progression) for each chemotherapy regimen using the Kaplan–Meier approach.</t>
  </si>
  <si>
    <t>Test whether there is a significant difference in time to progression between treatment regimens using the log-rank test and a 5% level of significance.</t>
  </si>
  <si>
    <t>Table 11.7</t>
  </si>
  <si>
    <t>Data for Practice Problem 6</t>
  </si>
  <si>
    <t>Regimen 1</t>
  </si>
  <si>
    <t>Regimen 2</t>
  </si>
  <si>
    <t>Progression</t>
  </si>
  <si>
    <t>No Progression</t>
  </si>
  <si>
    <r>
      <t xml:space="preserve">A clinical trial is conducted to evaluate the efficacy of a new drug for prevention of hypertension in patients with prehypertension (defined as systolic blood pressure between 120 mm Hg and 139 mm Hg or diastolic blood pressure between 80 mm Hg and 89 mm Hg). A total of 20 patients (n = 20) are randomized to receive the new drug or a currently available drug for treatment of high blood pressure. Participants are followed for up to 12 months, and time to progression to hypertension is measured. The experiences of participants in each arm of the trial are shown in </t>
    </r>
    <r>
      <rPr>
        <b/>
        <sz val="11"/>
        <color theme="1"/>
        <rFont val="Calibri"/>
        <family val="2"/>
        <scheme val="minor"/>
      </rPr>
      <t>Table 11.8</t>
    </r>
    <r>
      <rPr>
        <sz val="11"/>
        <color theme="1"/>
        <rFont val="Calibri"/>
        <family val="2"/>
        <scheme val="minor"/>
      </rPr>
      <t>.</t>
    </r>
  </si>
  <si>
    <t>Table 11.8</t>
  </si>
  <si>
    <t>Data for Practice Problem 7</t>
  </si>
  <si>
    <t>Currently Available Drug</t>
  </si>
  <si>
    <t>Hypertension</t>
  </si>
  <si>
    <t>Free of Hypertension</t>
  </si>
  <si>
    <t>Estimate the survival functions (time to progression to hypertension) for each treatment group using the Kaplan–Meier approach.</t>
  </si>
  <si>
    <t>Test whether there is a significant difference in time to progression between treatment groups using the log-rank test and a 5% level of significance.</t>
  </si>
  <si>
    <r>
      <t xml:space="preserve">The data in </t>
    </r>
    <r>
      <rPr>
        <b/>
        <sz val="11"/>
        <color theme="1"/>
        <rFont val="Calibri"/>
        <family val="2"/>
        <scheme val="minor"/>
      </rPr>
      <t>Table 11.9</t>
    </r>
    <r>
      <rPr>
        <sz val="11"/>
        <color theme="1"/>
        <rFont val="Calibri"/>
        <family val="2"/>
        <scheme val="minor"/>
      </rPr>
      <t xml:space="preserve"> reflect the time to first surgery in children born with congenital heart disease. Time is measured in years from birth up until the age of 10 years. Using the data shown in </t>
    </r>
    <r>
      <rPr>
        <b/>
        <sz val="11"/>
        <color theme="1"/>
        <rFont val="Calibri"/>
        <family val="2"/>
        <scheme val="minor"/>
      </rPr>
      <t>Table 11.9</t>
    </r>
    <r>
      <rPr>
        <sz val="11"/>
        <color theme="1"/>
        <rFont val="Calibri"/>
        <family val="2"/>
        <scheme val="minor"/>
      </rPr>
      <t>, construct a life table using the Kaplan–Meier approach. Also include standard errors and 95% confidence limits for the estimates of survival probability.</t>
    </r>
  </si>
  <si>
    <t>Table 11.9</t>
  </si>
  <si>
    <t>Data for Practice Problem 8</t>
  </si>
  <si>
    <t>Participant Identification Number</t>
  </si>
  <si>
    <t>Year of First Surgery</t>
  </si>
  <si>
    <t>Year of Last Contact</t>
  </si>
  <si>
    <t>Notation</t>
  </si>
  <si>
    <t>Meaning</t>
  </si>
  <si>
    <t>number of participants who are event-free and considered at risk during interval</t>
  </si>
  <si>
    <t>number who suffer event during interval</t>
  </si>
  <si>
    <t>number censored during interval</t>
  </si>
  <si>
    <t>proportion suffering event during interval</t>
  </si>
  <si>
    <t>proportion surviving interval</t>
  </si>
  <si>
    <t>proportion surviving past interval</t>
  </si>
  <si>
    <r>
      <t>N</t>
    </r>
    <r>
      <rPr>
        <vertAlign val="subscript"/>
        <sz val="11"/>
        <color theme="1"/>
        <rFont val="Calibri"/>
        <family val="2"/>
        <scheme val="minor"/>
      </rPr>
      <t>t</t>
    </r>
  </si>
  <si>
    <r>
      <t>D</t>
    </r>
    <r>
      <rPr>
        <vertAlign val="subscript"/>
        <sz val="11"/>
        <color theme="1"/>
        <rFont val="Calibri"/>
        <family val="2"/>
        <scheme val="minor"/>
      </rPr>
      <t>t</t>
    </r>
  </si>
  <si>
    <r>
      <t>C</t>
    </r>
    <r>
      <rPr>
        <vertAlign val="subscript"/>
        <sz val="11"/>
        <color theme="1"/>
        <rFont val="Calibri"/>
        <family val="2"/>
        <scheme val="minor"/>
      </rPr>
      <t>t</t>
    </r>
  </si>
  <si>
    <r>
      <t>q</t>
    </r>
    <r>
      <rPr>
        <vertAlign val="subscript"/>
        <sz val="11"/>
        <color theme="1"/>
        <rFont val="Calibri"/>
        <family val="2"/>
        <scheme val="minor"/>
      </rPr>
      <t>t</t>
    </r>
  </si>
  <si>
    <r>
      <t>p</t>
    </r>
    <r>
      <rPr>
        <vertAlign val="subscript"/>
        <sz val="11"/>
        <color theme="1"/>
        <rFont val="Calibri"/>
        <family val="2"/>
        <scheme val="minor"/>
      </rPr>
      <t>t</t>
    </r>
  </si>
  <si>
    <r>
      <t>S</t>
    </r>
    <r>
      <rPr>
        <vertAlign val="subscript"/>
        <sz val="11"/>
        <color theme="1"/>
        <rFont val="Calibri"/>
        <family val="2"/>
        <scheme val="minor"/>
      </rPr>
      <t>t</t>
    </r>
  </si>
  <si>
    <t>Table 11.2</t>
  </si>
  <si>
    <t>Number Alive, Number of Deaths, and Number Censored in Each Interval</t>
  </si>
  <si>
    <t>Interval in Years</t>
  </si>
  <si>
    <t># Alive at Beginning</t>
  </si>
  <si>
    <t># of Deaths During</t>
  </si>
  <si>
    <t># Censored</t>
  </si>
  <si>
    <t>0-4</t>
  </si>
  <si>
    <t>15-19</t>
  </si>
  <si>
    <t>5-9</t>
  </si>
  <si>
    <t>10-14</t>
  </si>
  <si>
    <t>20-24</t>
  </si>
  <si>
    <t>Life Table for Data in Example 11.2</t>
  </si>
  <si>
    <t>Mean</t>
  </si>
  <si>
    <t>Lost</t>
  </si>
  <si>
    <r>
      <t>N</t>
    </r>
    <r>
      <rPr>
        <vertAlign val="subscript"/>
        <sz val="11"/>
        <color theme="1"/>
        <rFont val="Calibri"/>
        <family val="2"/>
        <scheme val="minor"/>
      </rPr>
      <t>t*</t>
    </r>
  </si>
  <si>
    <t>Formula</t>
  </si>
  <si>
    <r>
      <t>N</t>
    </r>
    <r>
      <rPr>
        <vertAlign val="subscript"/>
        <sz val="11"/>
        <color theme="1"/>
        <rFont val="Calibri"/>
        <family val="2"/>
        <scheme val="minor"/>
      </rPr>
      <t>t*</t>
    </r>
    <r>
      <rPr>
        <sz val="11"/>
        <color theme="1"/>
        <rFont val="Calibri"/>
        <family val="2"/>
        <scheme val="minor"/>
      </rPr>
      <t>=N</t>
    </r>
    <r>
      <rPr>
        <vertAlign val="subscript"/>
        <sz val="11"/>
        <color theme="1"/>
        <rFont val="Calibri"/>
        <family val="2"/>
        <scheme val="minor"/>
      </rPr>
      <t>t</t>
    </r>
    <r>
      <rPr>
        <sz val="11"/>
        <color theme="1"/>
        <rFont val="Calibri"/>
        <family val="2"/>
        <scheme val="minor"/>
      </rPr>
      <t>-C</t>
    </r>
    <r>
      <rPr>
        <vertAlign val="subscript"/>
        <sz val="11"/>
        <color theme="1"/>
        <rFont val="Calibri"/>
        <family val="2"/>
        <scheme val="minor"/>
      </rPr>
      <t>t</t>
    </r>
    <r>
      <rPr>
        <sz val="11"/>
        <color theme="1"/>
        <rFont val="Calibri"/>
        <family val="2"/>
        <scheme val="minor"/>
      </rPr>
      <t>/2</t>
    </r>
  </si>
  <si>
    <r>
      <t>q</t>
    </r>
    <r>
      <rPr>
        <vertAlign val="subscript"/>
        <sz val="11"/>
        <color theme="1"/>
        <rFont val="Calibri"/>
        <family val="2"/>
        <scheme val="minor"/>
      </rPr>
      <t>t</t>
    </r>
    <r>
      <rPr>
        <sz val="11"/>
        <color theme="1"/>
        <rFont val="Calibri"/>
        <family val="2"/>
        <scheme val="minor"/>
      </rPr>
      <t>=D</t>
    </r>
    <r>
      <rPr>
        <vertAlign val="subscript"/>
        <sz val="11"/>
        <color theme="1"/>
        <rFont val="Calibri"/>
        <family val="2"/>
        <scheme val="minor"/>
      </rPr>
      <t>t</t>
    </r>
    <r>
      <rPr>
        <sz val="11"/>
        <color theme="1"/>
        <rFont val="Calibri"/>
        <family val="2"/>
        <scheme val="minor"/>
      </rPr>
      <t>/N</t>
    </r>
    <r>
      <rPr>
        <vertAlign val="subscript"/>
        <sz val="11"/>
        <color theme="1"/>
        <rFont val="Calibri"/>
        <family val="2"/>
        <scheme val="minor"/>
      </rPr>
      <t>t*</t>
    </r>
  </si>
  <si>
    <r>
      <t>p</t>
    </r>
    <r>
      <rPr>
        <vertAlign val="subscript"/>
        <sz val="11"/>
        <color theme="1"/>
        <rFont val="Calibri"/>
        <family val="2"/>
        <scheme val="minor"/>
      </rPr>
      <t>t</t>
    </r>
    <r>
      <rPr>
        <sz val="11"/>
        <color theme="1"/>
        <rFont val="Calibri"/>
        <family val="2"/>
        <scheme val="minor"/>
      </rPr>
      <t>=1-q</t>
    </r>
    <r>
      <rPr>
        <vertAlign val="subscript"/>
        <sz val="11"/>
        <color theme="1"/>
        <rFont val="Calibri"/>
        <family val="2"/>
        <scheme val="minor"/>
      </rPr>
      <t>t</t>
    </r>
  </si>
  <si>
    <r>
      <t>S</t>
    </r>
    <r>
      <rPr>
        <vertAlign val="subscript"/>
        <sz val="11"/>
        <color theme="1"/>
        <rFont val="Calibri"/>
        <family val="2"/>
        <scheme val="minor"/>
      </rPr>
      <t>t+1</t>
    </r>
    <r>
      <rPr>
        <sz val="11"/>
        <color theme="1"/>
        <rFont val="Calibri"/>
        <family val="2"/>
        <scheme val="minor"/>
      </rPr>
      <t>=p</t>
    </r>
    <r>
      <rPr>
        <vertAlign val="subscript"/>
        <sz val="11"/>
        <color theme="1"/>
        <rFont val="Calibri"/>
        <family val="2"/>
        <scheme val="minor"/>
      </rPr>
      <t xml:space="preserve">t+1 </t>
    </r>
    <r>
      <rPr>
        <sz val="11"/>
        <color theme="1"/>
        <rFont val="Calibri"/>
        <family val="2"/>
        <scheme val="minor"/>
      </rPr>
      <t>x S</t>
    </r>
    <r>
      <rPr>
        <vertAlign val="subscript"/>
        <sz val="11"/>
        <color theme="1"/>
        <rFont val="Calibri"/>
        <family val="2"/>
        <scheme val="minor"/>
      </rPr>
      <t>t</t>
    </r>
  </si>
  <si>
    <t>average number of participants at risk during interval</t>
  </si>
  <si>
    <t>PIN</t>
  </si>
  <si>
    <t>Death</t>
  </si>
  <si>
    <t>Last Contact</t>
  </si>
  <si>
    <t>Time</t>
  </si>
  <si>
    <t>Event</t>
  </si>
  <si>
    <t>Interval</t>
  </si>
  <si>
    <t>Start</t>
  </si>
  <si>
    <t>End</t>
  </si>
  <si>
    <t>MOE (95% CI)</t>
  </si>
  <si>
    <t>Lower</t>
  </si>
  <si>
    <t>Upper</t>
  </si>
  <si>
    <t>Example</t>
  </si>
  <si>
    <t>Checklist</t>
  </si>
  <si>
    <t xml:space="preserve">Step 1: </t>
  </si>
  <si>
    <t>Set up hypotheses and determine the level of significance.</t>
  </si>
  <si>
    <t>Null Hypothesis:</t>
  </si>
  <si>
    <t>Alternative Hypothesis:</t>
  </si>
  <si>
    <t>α</t>
  </si>
  <si>
    <t xml:space="preserve">Step 2: </t>
  </si>
  <si>
    <t>Select the appropriate test statistic.</t>
  </si>
  <si>
    <t>Test statistic is:</t>
  </si>
  <si>
    <t xml:space="preserve">Step 3: </t>
  </si>
  <si>
    <r>
      <t>Set up the decision rule. The decision rule is a statement that tells under what circumstances to reject the H</t>
    </r>
    <r>
      <rPr>
        <vertAlign val="subscript"/>
        <sz val="11"/>
        <color theme="1"/>
        <rFont val="Calibri"/>
        <family val="2"/>
        <scheme val="minor"/>
      </rPr>
      <t>0</t>
    </r>
    <r>
      <rPr>
        <sz val="11"/>
        <color theme="1"/>
        <rFont val="Calibri"/>
        <family val="2"/>
        <scheme val="minor"/>
      </rPr>
      <t>.</t>
    </r>
  </si>
  <si>
    <r>
      <t>Reject H</t>
    </r>
    <r>
      <rPr>
        <vertAlign val="subscript"/>
        <sz val="11"/>
        <color theme="1"/>
        <rFont val="Calibri"/>
        <family val="2"/>
        <scheme val="minor"/>
      </rPr>
      <t>0</t>
    </r>
  </si>
  <si>
    <t>if</t>
  </si>
  <si>
    <t>≥</t>
  </si>
  <si>
    <t xml:space="preserve">Step 4: </t>
  </si>
  <si>
    <t>Compute the test statistic.</t>
  </si>
  <si>
    <t xml:space="preserve">Step 5: </t>
  </si>
  <si>
    <r>
      <t>Conclusion. Compare the test statistic to the decision rule. Reject or fail to reject H</t>
    </r>
    <r>
      <rPr>
        <vertAlign val="subscript"/>
        <sz val="11"/>
        <color theme="1"/>
        <rFont val="Calibri"/>
        <family val="2"/>
        <scheme val="minor"/>
      </rPr>
      <t>0</t>
    </r>
    <r>
      <rPr>
        <sz val="11"/>
        <color theme="1"/>
        <rFont val="Calibri"/>
        <family val="2"/>
        <scheme val="minor"/>
      </rPr>
      <t>.</t>
    </r>
  </si>
  <si>
    <t>Compare survival between two or more independent groups</t>
  </si>
  <si>
    <t>Dichotomous outcome</t>
  </si>
  <si>
    <r>
      <t>O</t>
    </r>
    <r>
      <rPr>
        <vertAlign val="subscript"/>
        <sz val="11"/>
        <color theme="1"/>
        <rFont val="Calibri"/>
        <family val="2"/>
        <scheme val="minor"/>
      </rPr>
      <t>jt</t>
    </r>
  </si>
  <si>
    <r>
      <t>E</t>
    </r>
    <r>
      <rPr>
        <vertAlign val="subscript"/>
        <sz val="11"/>
        <color theme="1"/>
        <rFont val="Calibri"/>
        <family val="2"/>
        <scheme val="minor"/>
      </rPr>
      <t>jt</t>
    </r>
  </si>
  <si>
    <t>the sum of the expected number of events in the jth group over time</t>
  </si>
  <si>
    <t>the sum of the observed number of events in the jth group over time</t>
  </si>
  <si>
    <r>
      <t>The two survival curves are identical or (S</t>
    </r>
    <r>
      <rPr>
        <vertAlign val="subscript"/>
        <sz val="11"/>
        <color theme="1"/>
        <rFont val="Calibri"/>
        <family val="2"/>
        <scheme val="minor"/>
      </rPr>
      <t>1t</t>
    </r>
    <r>
      <rPr>
        <sz val="11"/>
        <color theme="1"/>
        <rFont val="Calibri"/>
        <family val="2"/>
        <scheme val="minor"/>
      </rPr>
      <t>=S</t>
    </r>
    <r>
      <rPr>
        <vertAlign val="subscript"/>
        <sz val="11"/>
        <color theme="1"/>
        <rFont val="Calibri"/>
        <family val="2"/>
        <scheme val="minor"/>
      </rPr>
      <t>2t</t>
    </r>
    <r>
      <rPr>
        <sz val="11"/>
        <color theme="1"/>
        <rFont val="Calibri"/>
        <family val="2"/>
        <scheme val="minor"/>
      </rPr>
      <t>)</t>
    </r>
  </si>
  <si>
    <r>
      <t>The two survival curves are not identical or (S</t>
    </r>
    <r>
      <rPr>
        <vertAlign val="subscript"/>
        <sz val="11"/>
        <color theme="1"/>
        <rFont val="Calibri"/>
        <family val="2"/>
        <scheme val="minor"/>
      </rPr>
      <t>1t</t>
    </r>
    <r>
      <rPr>
        <sz val="11"/>
        <color theme="1"/>
        <rFont val="Calibri"/>
        <family val="2"/>
        <scheme val="minor"/>
      </rPr>
      <t>≠S</t>
    </r>
    <r>
      <rPr>
        <vertAlign val="subscript"/>
        <sz val="11"/>
        <color theme="1"/>
        <rFont val="Calibri"/>
        <family val="2"/>
        <scheme val="minor"/>
      </rPr>
      <t>2t</t>
    </r>
    <r>
      <rPr>
        <sz val="11"/>
        <color theme="1"/>
        <rFont val="Calibri"/>
        <family val="2"/>
        <scheme val="minor"/>
      </rPr>
      <t xml:space="preserve">, at any time </t>
    </r>
    <r>
      <rPr>
        <i/>
        <sz val="11"/>
        <color theme="1"/>
        <rFont val="Calibri"/>
        <family val="2"/>
        <scheme val="minor"/>
      </rPr>
      <t>t</t>
    </r>
    <r>
      <rPr>
        <sz val="11"/>
        <color theme="1"/>
        <rFont val="Calibri"/>
        <family val="2"/>
        <scheme val="minor"/>
      </rPr>
      <t>)</t>
    </r>
  </si>
  <si>
    <t>Group 1</t>
  </si>
  <si>
    <t>Group 2</t>
  </si>
  <si>
    <t>Event Times</t>
  </si>
  <si>
    <t>Group</t>
  </si>
  <si>
    <t>P-Value</t>
  </si>
  <si>
    <r>
      <t>χ</t>
    </r>
    <r>
      <rPr>
        <vertAlign val="superscript"/>
        <sz val="11"/>
        <color theme="1"/>
        <rFont val="Calibri"/>
        <family val="2"/>
        <scheme val="minor"/>
      </rPr>
      <t>2</t>
    </r>
  </si>
  <si>
    <t>Example 1</t>
  </si>
  <si>
    <t>Example 2</t>
  </si>
  <si>
    <t>Relapse-free time is identical between groups</t>
  </si>
  <si>
    <t>Relapse-free time is not identical between groups</t>
  </si>
  <si>
    <t>AF</t>
  </si>
  <si>
    <r>
      <t>N</t>
    </r>
    <r>
      <rPr>
        <b/>
        <vertAlign val="subscript"/>
        <sz val="11"/>
        <color theme="0"/>
        <rFont val="Calibri"/>
        <family val="2"/>
        <scheme val="minor"/>
      </rPr>
      <t>1t</t>
    </r>
  </si>
  <si>
    <r>
      <t>N</t>
    </r>
    <r>
      <rPr>
        <b/>
        <vertAlign val="subscript"/>
        <sz val="11"/>
        <color theme="0"/>
        <rFont val="Calibri"/>
        <family val="2"/>
        <scheme val="minor"/>
      </rPr>
      <t>2t</t>
    </r>
  </si>
  <si>
    <r>
      <t>O</t>
    </r>
    <r>
      <rPr>
        <b/>
        <vertAlign val="subscript"/>
        <sz val="11"/>
        <color theme="0"/>
        <rFont val="Calibri"/>
        <family val="2"/>
        <scheme val="minor"/>
      </rPr>
      <t>1t</t>
    </r>
  </si>
  <si>
    <r>
      <t>O</t>
    </r>
    <r>
      <rPr>
        <b/>
        <vertAlign val="subscript"/>
        <sz val="11"/>
        <color theme="0"/>
        <rFont val="Calibri"/>
        <family val="2"/>
        <scheme val="minor"/>
      </rPr>
      <t>2t</t>
    </r>
  </si>
  <si>
    <r>
      <t>Total at Risk N</t>
    </r>
    <r>
      <rPr>
        <b/>
        <vertAlign val="subscript"/>
        <sz val="11"/>
        <color theme="0"/>
        <rFont val="Calibri"/>
        <family val="2"/>
        <scheme val="minor"/>
      </rPr>
      <t>t</t>
    </r>
  </si>
  <si>
    <r>
      <t>Total Events O</t>
    </r>
    <r>
      <rPr>
        <b/>
        <vertAlign val="subscript"/>
        <sz val="11"/>
        <color theme="0"/>
        <rFont val="Calibri"/>
        <family val="2"/>
        <scheme val="minor"/>
      </rPr>
      <t>t</t>
    </r>
  </si>
  <si>
    <r>
      <t>E</t>
    </r>
    <r>
      <rPr>
        <b/>
        <vertAlign val="subscript"/>
        <sz val="11"/>
        <color theme="0"/>
        <rFont val="Calibri"/>
        <family val="2"/>
        <scheme val="minor"/>
      </rPr>
      <t>1t</t>
    </r>
  </si>
  <si>
    <r>
      <t>E</t>
    </r>
    <r>
      <rPr>
        <b/>
        <vertAlign val="subscript"/>
        <sz val="11"/>
        <color theme="0"/>
        <rFont val="Calibri"/>
        <family val="2"/>
        <scheme val="minor"/>
      </rPr>
      <t>2t</t>
    </r>
  </si>
  <si>
    <t>Totals</t>
  </si>
  <si>
    <r>
      <t xml:space="preserve">We </t>
    </r>
    <r>
      <rPr>
        <b/>
        <u/>
        <sz val="11"/>
        <color theme="1"/>
        <rFont val="Calibri"/>
        <family val="2"/>
        <scheme val="minor"/>
      </rPr>
      <t>do not</t>
    </r>
    <r>
      <rPr>
        <sz val="11"/>
        <color theme="1"/>
        <rFont val="Calibri"/>
        <family val="2"/>
        <scheme val="minor"/>
      </rPr>
      <t xml:space="preserve"> have statistically significant evidence at α=0.05 that there a difference in time to early joint failure between obese and nonobese patients undergoing joint replacement surgery.</t>
    </r>
  </si>
  <si>
    <r>
      <t xml:space="preserve">We </t>
    </r>
    <r>
      <rPr>
        <b/>
        <u/>
        <sz val="11"/>
        <color theme="1"/>
        <rFont val="Calibri"/>
        <family val="2"/>
        <scheme val="minor"/>
      </rPr>
      <t>do not</t>
    </r>
    <r>
      <rPr>
        <sz val="11"/>
        <color theme="1"/>
        <rFont val="Calibri"/>
        <family val="2"/>
        <scheme val="minor"/>
      </rPr>
      <t xml:space="preserve"> have statistically significant evidence at α=0.05 that there a difference in survival between treatment groups.</t>
    </r>
  </si>
  <si>
    <r>
      <t>N</t>
    </r>
    <r>
      <rPr>
        <vertAlign val="subscript"/>
        <sz val="11"/>
        <color theme="0"/>
        <rFont val="Calibri"/>
        <family val="2"/>
        <scheme val="minor"/>
      </rPr>
      <t>t</t>
    </r>
  </si>
  <si>
    <r>
      <t>D</t>
    </r>
    <r>
      <rPr>
        <vertAlign val="subscript"/>
        <sz val="11"/>
        <color theme="0"/>
        <rFont val="Calibri"/>
        <family val="2"/>
        <scheme val="minor"/>
      </rPr>
      <t>t</t>
    </r>
  </si>
  <si>
    <r>
      <t>C</t>
    </r>
    <r>
      <rPr>
        <vertAlign val="subscript"/>
        <sz val="11"/>
        <color theme="0"/>
        <rFont val="Calibri"/>
        <family val="2"/>
        <scheme val="minor"/>
      </rPr>
      <t>t</t>
    </r>
  </si>
  <si>
    <r>
      <t>S</t>
    </r>
    <r>
      <rPr>
        <vertAlign val="subscript"/>
        <sz val="11"/>
        <color theme="0"/>
        <rFont val="Calibri"/>
        <family val="2"/>
        <scheme val="minor"/>
      </rPr>
      <t>t</t>
    </r>
  </si>
  <si>
    <r>
      <t>SE(S</t>
    </r>
    <r>
      <rPr>
        <vertAlign val="subscript"/>
        <sz val="11"/>
        <color theme="0"/>
        <rFont val="Calibri"/>
        <family val="2"/>
        <scheme val="minor"/>
      </rPr>
      <t>t</t>
    </r>
    <r>
      <rPr>
        <sz val="11"/>
        <color theme="0"/>
        <rFont val="Calibri"/>
        <family val="2"/>
        <scheme val="minor"/>
      </rPr>
      <t>)</t>
    </r>
  </si>
  <si>
    <r>
      <t>N</t>
    </r>
    <r>
      <rPr>
        <vertAlign val="subscript"/>
        <sz val="11"/>
        <color theme="0"/>
        <rFont val="Calibri"/>
        <family val="2"/>
        <scheme val="minor"/>
      </rPr>
      <t>t*</t>
    </r>
  </si>
  <si>
    <r>
      <t>q</t>
    </r>
    <r>
      <rPr>
        <vertAlign val="subscript"/>
        <sz val="11"/>
        <color theme="0"/>
        <rFont val="Calibri"/>
        <family val="2"/>
        <scheme val="minor"/>
      </rPr>
      <t>t</t>
    </r>
  </si>
  <si>
    <r>
      <t>p</t>
    </r>
    <r>
      <rPr>
        <vertAlign val="subscript"/>
        <sz val="11"/>
        <color theme="0"/>
        <rFont val="Calibri"/>
        <family val="2"/>
        <scheme val="minor"/>
      </rPr>
      <t>t</t>
    </r>
  </si>
  <si>
    <t>our test statistic, χ2=2.141, is less than our critical value of χ2=3.841.</t>
  </si>
  <si>
    <t>our test statistic, χ2=0.340, is less than our critical value of χ2=3.841.</t>
  </si>
  <si>
    <t>our test statistic, χ2=0.357, is less than our critical value of χ2=3.841.</t>
  </si>
  <si>
    <r>
      <t xml:space="preserve">We </t>
    </r>
    <r>
      <rPr>
        <b/>
        <u/>
        <sz val="11"/>
        <color theme="1"/>
        <rFont val="Calibri"/>
        <family val="2"/>
        <scheme val="minor"/>
      </rPr>
      <t>do not</t>
    </r>
    <r>
      <rPr>
        <sz val="11"/>
        <color theme="1"/>
        <rFont val="Calibri"/>
        <family val="2"/>
        <scheme val="minor"/>
      </rPr>
      <t xml:space="preserve"> have statistically significant evidence at α=0.05 that there is a difference in time to progression between treatment regimens.</t>
    </r>
  </si>
  <si>
    <t>our test statistic, χ2=0.801, is less than our critical value of χ2=3.841.</t>
  </si>
  <si>
    <r>
      <t xml:space="preserve">We </t>
    </r>
    <r>
      <rPr>
        <b/>
        <u/>
        <sz val="11"/>
        <color theme="1"/>
        <rFont val="Calibri"/>
        <family val="2"/>
        <scheme val="minor"/>
      </rPr>
      <t>do not</t>
    </r>
    <r>
      <rPr>
        <sz val="11"/>
        <color theme="1"/>
        <rFont val="Calibri"/>
        <family val="2"/>
        <scheme val="minor"/>
      </rPr>
      <t xml:space="preserve"> have statistically significant evidence at α=0.05 that there is a difference in time to progression between treatment groups.</t>
    </r>
  </si>
  <si>
    <t>Surgery</t>
  </si>
  <si>
    <r>
      <t>D</t>
    </r>
    <r>
      <rPr>
        <vertAlign val="subscript"/>
        <sz val="11"/>
        <color theme="0"/>
        <rFont val="Calibri"/>
        <family val="2"/>
        <scheme val="minor"/>
      </rPr>
      <t xml:space="preserve">t </t>
    </r>
    <r>
      <rPr>
        <sz val="11"/>
        <color theme="0"/>
        <rFont val="Calibri"/>
        <family val="2"/>
        <scheme val="minor"/>
      </rPr>
      <t>/ (N</t>
    </r>
    <r>
      <rPr>
        <vertAlign val="subscript"/>
        <sz val="11"/>
        <color theme="0"/>
        <rFont val="Calibri"/>
        <family val="2"/>
        <scheme val="minor"/>
      </rPr>
      <t>t</t>
    </r>
    <r>
      <rPr>
        <sz val="11"/>
        <color theme="0"/>
        <rFont val="Calibri"/>
        <family val="2"/>
        <scheme val="minor"/>
      </rPr>
      <t>(N</t>
    </r>
    <r>
      <rPr>
        <vertAlign val="subscript"/>
        <sz val="11"/>
        <color theme="0"/>
        <rFont val="Calibri"/>
        <family val="2"/>
        <scheme val="minor"/>
      </rPr>
      <t>t</t>
    </r>
    <r>
      <rPr>
        <sz val="11"/>
        <color theme="0"/>
        <rFont val="Calibri"/>
        <family val="2"/>
        <scheme val="minor"/>
      </rPr>
      <t>-D</t>
    </r>
    <r>
      <rPr>
        <vertAlign val="subscript"/>
        <sz val="11"/>
        <color theme="0"/>
        <rFont val="Calibri"/>
        <family val="2"/>
        <scheme val="minor"/>
      </rPr>
      <t>t</t>
    </r>
    <r>
      <rPr>
        <sz val="11"/>
        <color theme="0"/>
        <rFont val="Calibri"/>
        <family val="2"/>
        <scheme val="minor"/>
      </rPr>
      <t>))</t>
    </r>
  </si>
  <si>
    <t>Lower
Bound</t>
  </si>
  <si>
    <t>Upper
Bound</t>
  </si>
  <si>
    <t>Early Joint Failure</t>
  </si>
  <si>
    <r>
      <t>S</t>
    </r>
    <r>
      <rPr>
        <b/>
        <vertAlign val="subscript"/>
        <sz val="11"/>
        <color theme="0"/>
        <rFont val="Calibri"/>
        <family val="2"/>
        <scheme val="minor"/>
      </rPr>
      <t>t</t>
    </r>
  </si>
  <si>
    <t>No Hypertension</t>
  </si>
  <si>
    <r>
      <t>(O-E)</t>
    </r>
    <r>
      <rPr>
        <vertAlign val="superscript"/>
        <sz val="11"/>
        <color theme="0"/>
        <rFont val="Calibri"/>
        <family val="2"/>
        <scheme val="minor"/>
      </rPr>
      <t>2</t>
    </r>
    <r>
      <rPr>
        <sz val="11"/>
        <color theme="0"/>
        <rFont val="Calibri"/>
        <family val="2"/>
        <scheme val="minor"/>
      </rPr>
      <t>/E</t>
    </r>
  </si>
  <si>
    <r>
      <t>χ</t>
    </r>
    <r>
      <rPr>
        <vertAlign val="superscript"/>
        <sz val="11"/>
        <color theme="0"/>
        <rFont val="Calibri"/>
        <family val="2"/>
        <scheme val="minor"/>
      </rPr>
      <t>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</si>
</sst>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5" x14ac:knownFonts="1">
    <font>
      <sz val="11"/>
      <color theme="1"/>
      <name val="Calibri"/>
      <family val="2"/>
      <scheme val="minor"/>
    </font>
    <font>
      <b/>
      <sz val="11"/>
      <color theme="0"/>
      <name val="Calibri"/>
      <family val="2"/>
      <scheme val="minor"/>
    </font>
    <font>
      <b/>
      <sz val="11"/>
      <color theme="1"/>
      <name val="Calibri"/>
      <family val="2"/>
      <scheme val="minor"/>
    </font>
    <font>
      <sz val="11"/>
      <color rgb="FFFF0000"/>
      <name val="Calibri"/>
      <family val="2"/>
      <scheme val="minor"/>
    </font>
    <font>
      <vertAlign val="subscript"/>
      <sz val="11"/>
      <color theme="1"/>
      <name val="Calibri"/>
      <family val="2"/>
      <scheme val="minor"/>
    </font>
    <font>
      <vertAlign val="superscript"/>
      <sz val="11"/>
      <color theme="1"/>
      <name val="Calibri"/>
      <family val="2"/>
      <scheme val="minor"/>
    </font>
    <font>
      <i/>
      <sz val="11"/>
      <color theme="1"/>
      <name val="Calibri"/>
      <family val="2"/>
      <scheme val="minor"/>
    </font>
    <font>
      <sz val="11"/>
      <name val="Calibri"/>
      <family val="2"/>
      <scheme val="minor"/>
    </font>
    <font>
      <b/>
      <vertAlign val="subscript"/>
      <sz val="11"/>
      <color theme="0"/>
      <name val="Calibri"/>
      <family val="2"/>
      <scheme val="minor"/>
    </font>
    <font>
      <b/>
      <u/>
      <sz val="11"/>
      <color theme="1"/>
      <name val="Calibri"/>
      <family val="2"/>
      <scheme val="minor"/>
    </font>
    <font>
      <sz val="11"/>
      <color theme="0"/>
      <name val="Calibri"/>
      <family val="2"/>
      <scheme val="minor"/>
    </font>
    <font>
      <vertAlign val="subscript"/>
      <sz val="11"/>
      <color theme="0"/>
      <name val="Calibri"/>
      <family val="2"/>
      <scheme val="minor"/>
    </font>
    <font>
      <b/>
      <sz val="9"/>
      <color theme="0"/>
      <name val="Calibri"/>
      <family val="2"/>
      <scheme val="minor"/>
    </font>
    <font>
      <b/>
      <sz val="8"/>
      <color theme="0"/>
      <name val="Calibri"/>
      <family val="2"/>
      <scheme val="minor"/>
    </font>
    <font>
      <vertAlign val="superscript"/>
      <sz val="11"/>
      <color theme="0"/>
      <name val="Calibri"/>
      <family val="2"/>
      <scheme val="minor"/>
    </font>
  </fonts>
  <fills count="15">
    <fill>
      <patternFill patternType="none"/>
    </fill>
    <fill>
      <patternFill patternType="gray125"/>
    </fill>
    <fill>
      <patternFill patternType="solid">
        <fgColor theme="3"/>
        <bgColor indexed="64"/>
      </patternFill>
    </fill>
    <fill>
      <patternFill patternType="solid">
        <fgColor theme="4"/>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00B0F0"/>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5"/>
        <bgColor indexed="64"/>
      </patternFill>
    </fill>
    <fill>
      <patternFill patternType="solid">
        <fgColor theme="8"/>
        <bgColor indexed="64"/>
      </patternFill>
    </fill>
    <fill>
      <patternFill patternType="solid">
        <fgColor theme="1"/>
        <bgColor indexed="64"/>
      </patternFill>
    </fill>
    <fill>
      <patternFill patternType="solid">
        <fgColor theme="5" tint="0.39997558519241921"/>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07">
    <xf numFmtId="0" fontId="0" fillId="0" borderId="0" xfId="0"/>
    <xf numFmtId="0" fontId="0" fillId="0" borderId="0" xfId="0" applyAlignment="1">
      <alignment horizontal="left" vertical="top" wrapText="1"/>
    </xf>
    <xf numFmtId="0" fontId="1" fillId="2" borderId="0" xfId="0" applyFont="1" applyFill="1"/>
    <xf numFmtId="0" fontId="0" fillId="0" borderId="4" xfId="0" applyBorder="1"/>
    <xf numFmtId="0" fontId="0" fillId="0" borderId="5" xfId="0" applyBorder="1"/>
    <xf numFmtId="0" fontId="0" fillId="4" borderId="0" xfId="0" applyFill="1"/>
    <xf numFmtId="0" fontId="0" fillId="0" borderId="6" xfId="0" applyBorder="1"/>
    <xf numFmtId="0" fontId="0" fillId="0" borderId="7" xfId="0" applyBorder="1"/>
    <xf numFmtId="0" fontId="0" fillId="0" borderId="8" xfId="0" applyBorder="1"/>
    <xf numFmtId="0" fontId="0" fillId="0" borderId="1" xfId="0" applyBorder="1"/>
    <xf numFmtId="0" fontId="0" fillId="0" borderId="2" xfId="0" applyBorder="1"/>
    <xf numFmtId="0" fontId="0" fillId="0" borderId="3" xfId="0" applyBorder="1"/>
    <xf numFmtId="0" fontId="0" fillId="0" borderId="0" xfId="0" quotePrefix="1"/>
    <xf numFmtId="164" fontId="0" fillId="0" borderId="0" xfId="0" applyNumberFormat="1"/>
    <xf numFmtId="0" fontId="0" fillId="5" borderId="0" xfId="0" applyFill="1"/>
    <xf numFmtId="164" fontId="0" fillId="5" borderId="0" xfId="0" applyNumberFormat="1" applyFill="1"/>
    <xf numFmtId="0" fontId="3" fillId="5" borderId="0" xfId="0" applyFont="1" applyFill="1"/>
    <xf numFmtId="0" fontId="3" fillId="0" borderId="0" xfId="0" applyFont="1"/>
    <xf numFmtId="0" fontId="0" fillId="6" borderId="0" xfId="0" applyFill="1"/>
    <xf numFmtId="0" fontId="0" fillId="7" borderId="0" xfId="0" applyFill="1"/>
    <xf numFmtId="0" fontId="0" fillId="0" borderId="0" xfId="0" applyAlignment="1">
      <alignment horizontal="left"/>
    </xf>
    <xf numFmtId="0" fontId="0" fillId="0" borderId="0" xfId="0" applyAlignment="1">
      <alignment horizontal="left" wrapText="1"/>
    </xf>
    <xf numFmtId="0" fontId="0" fillId="8" borderId="0" xfId="0" applyFill="1"/>
    <xf numFmtId="0" fontId="0" fillId="9" borderId="0" xfId="0" applyFill="1"/>
    <xf numFmtId="0" fontId="0" fillId="9" borderId="1" xfId="0" applyFill="1" applyBorder="1"/>
    <xf numFmtId="0" fontId="0" fillId="9" borderId="2" xfId="0" applyFill="1" applyBorder="1"/>
    <xf numFmtId="0" fontId="0" fillId="9" borderId="3" xfId="0" applyFill="1" applyBorder="1"/>
    <xf numFmtId="0" fontId="0" fillId="9" borderId="7" xfId="0" applyFill="1" applyBorder="1"/>
    <xf numFmtId="0" fontId="0" fillId="9" borderId="8" xfId="0" applyFill="1" applyBorder="1"/>
    <xf numFmtId="0" fontId="0" fillId="10" borderId="0" xfId="0" applyFill="1"/>
    <xf numFmtId="164" fontId="0" fillId="10" borderId="0" xfId="0" applyNumberFormat="1" applyFill="1"/>
    <xf numFmtId="0" fontId="7" fillId="0" borderId="0" xfId="0" applyFont="1"/>
    <xf numFmtId="1" fontId="0" fillId="0" borderId="0" xfId="0" applyNumberFormat="1"/>
    <xf numFmtId="164" fontId="0" fillId="12" borderId="0" xfId="0" applyNumberFormat="1" applyFill="1"/>
    <xf numFmtId="0" fontId="0" fillId="13" borderId="0" xfId="0" applyFill="1"/>
    <xf numFmtId="164" fontId="0" fillId="4" borderId="0" xfId="0" applyNumberFormat="1" applyFill="1"/>
    <xf numFmtId="0" fontId="0" fillId="14" borderId="0" xfId="0" applyFill="1"/>
    <xf numFmtId="164" fontId="0" fillId="14" borderId="0" xfId="0" applyNumberFormat="1" applyFill="1"/>
    <xf numFmtId="0" fontId="1" fillId="2" borderId="0" xfId="0" applyFont="1" applyFill="1" applyAlignment="1">
      <alignment horizontal="center"/>
    </xf>
    <xf numFmtId="0" fontId="0" fillId="0" borderId="0" xfId="0" applyAlignment="1">
      <alignment horizontal="center"/>
    </xf>
    <xf numFmtId="0" fontId="1" fillId="11" borderId="0" xfId="0" applyFont="1" applyFill="1"/>
    <xf numFmtId="0" fontId="0" fillId="12" borderId="0" xfId="0" applyFill="1"/>
    <xf numFmtId="165" fontId="0" fillId="0" borderId="0" xfId="0" applyNumberFormat="1"/>
    <xf numFmtId="0" fontId="1" fillId="2" borderId="0" xfId="0" applyFont="1" applyFill="1" applyAlignment="1">
      <alignment vertical="center"/>
    </xf>
    <xf numFmtId="0" fontId="1" fillId="11" borderId="0" xfId="0" applyFont="1" applyFill="1" applyAlignment="1">
      <alignment vertical="center"/>
    </xf>
    <xf numFmtId="0" fontId="0" fillId="0" borderId="0" xfId="0" applyAlignment="1">
      <alignment vertical="center"/>
    </xf>
    <xf numFmtId="0" fontId="1" fillId="2" borderId="0" xfId="0" applyFont="1" applyFill="1" applyAlignment="1">
      <alignment horizontal="center" vertical="center"/>
    </xf>
    <xf numFmtId="0" fontId="1" fillId="2" borderId="0" xfId="0" applyFont="1" applyFill="1" applyAlignment="1">
      <alignment horizontal="center"/>
    </xf>
    <xf numFmtId="0" fontId="1" fillId="11" borderId="0" xfId="0" applyFont="1" applyFill="1" applyAlignment="1">
      <alignment horizontal="center" vertical="center" wrapText="1"/>
    </xf>
    <xf numFmtId="0" fontId="13" fillId="2" borderId="0" xfId="0" applyFont="1" applyFill="1" applyAlignment="1">
      <alignment horizontal="center" vertical="center" wrapText="1"/>
    </xf>
    <xf numFmtId="0" fontId="1" fillId="2" borderId="0" xfId="0" applyFont="1" applyFill="1" applyAlignment="1">
      <alignment horizontal="center" vertical="center" wrapText="1"/>
    </xf>
    <xf numFmtId="0" fontId="0" fillId="0" borderId="4" xfId="0" applyBorder="1" applyAlignment="1">
      <alignment horizontal="center"/>
    </xf>
    <xf numFmtId="0" fontId="0" fillId="0" borderId="5" xfId="0" applyBorder="1" applyAlignment="1">
      <alignment horizontal="center"/>
    </xf>
    <xf numFmtId="0" fontId="13" fillId="11" borderId="0" xfId="0" applyFont="1" applyFill="1" applyAlignment="1">
      <alignment horizontal="center" vertical="center" wrapText="1"/>
    </xf>
    <xf numFmtId="0" fontId="0" fillId="0" borderId="1"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0" xfId="0" applyAlignment="1">
      <alignment horizontal="center"/>
    </xf>
    <xf numFmtId="0" fontId="0" fillId="0" borderId="7" xfId="0" applyBorder="1" applyAlignment="1">
      <alignment horizontal="center"/>
    </xf>
    <xf numFmtId="0" fontId="12" fillId="11" borderId="0" xfId="0" applyFont="1" applyFill="1" applyAlignment="1">
      <alignment horizontal="center" vertical="center" wrapText="1"/>
    </xf>
    <xf numFmtId="0" fontId="12" fillId="2" borderId="0" xfId="0" applyFont="1" applyFill="1" applyAlignment="1">
      <alignment horizontal="center" vertical="center" wrapText="1"/>
    </xf>
    <xf numFmtId="0" fontId="1" fillId="11" borderId="0" xfId="0" applyFont="1" applyFill="1" applyAlignment="1">
      <alignment horizontal="center"/>
    </xf>
    <xf numFmtId="0" fontId="1" fillId="2" borderId="1"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4" xfId="0" applyFont="1" applyFill="1" applyBorder="1" applyAlignment="1">
      <alignment horizontal="center" vertical="center" wrapText="1"/>
    </xf>
    <xf numFmtId="0" fontId="1" fillId="11" borderId="3" xfId="0" applyFont="1" applyFill="1" applyBorder="1" applyAlignment="1">
      <alignment horizontal="center" vertical="center" wrapText="1"/>
    </xf>
    <xf numFmtId="0" fontId="1" fillId="11" borderId="5"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11" borderId="12" xfId="0" applyFont="1" applyFill="1" applyBorder="1" applyAlignment="1">
      <alignment horizontal="center" vertical="center" wrapText="1"/>
    </xf>
    <xf numFmtId="0" fontId="1" fillId="11" borderId="13" xfId="0" applyFont="1" applyFill="1" applyBorder="1" applyAlignment="1">
      <alignment horizontal="center" vertical="center" wrapText="1"/>
    </xf>
    <xf numFmtId="0" fontId="0" fillId="7" borderId="0" xfId="0" applyFill="1" applyAlignment="1">
      <alignment horizontal="left" vertical="top"/>
    </xf>
    <xf numFmtId="0" fontId="0" fillId="0" borderId="0" xfId="0" applyAlignment="1">
      <alignment horizontal="center" wrapText="1"/>
    </xf>
    <xf numFmtId="0" fontId="0" fillId="0" borderId="0" xfId="0" applyAlignment="1">
      <alignment horizontal="left" vertical="top" wrapText="1"/>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11" borderId="9" xfId="0" applyFont="1" applyFill="1" applyBorder="1" applyAlignment="1">
      <alignment horizontal="center"/>
    </xf>
    <xf numFmtId="0" fontId="1" fillId="11" borderId="10" xfId="0" applyFont="1" applyFill="1" applyBorder="1" applyAlignment="1">
      <alignment horizontal="center"/>
    </xf>
    <xf numFmtId="0" fontId="1" fillId="11" borderId="11" xfId="0" applyFont="1" applyFill="1" applyBorder="1" applyAlignment="1">
      <alignment horizontal="center"/>
    </xf>
    <xf numFmtId="0" fontId="1" fillId="2" borderId="11" xfId="0" applyFont="1" applyFill="1" applyBorder="1" applyAlignment="1">
      <alignment horizontal="center"/>
    </xf>
    <xf numFmtId="0" fontId="1" fillId="2" borderId="0" xfId="0" applyFont="1" applyFill="1" applyAlignment="1">
      <alignment horizontal="center" wrapText="1"/>
    </xf>
    <xf numFmtId="0" fontId="0" fillId="0" borderId="0" xfId="0" applyAlignment="1">
      <alignment horizontal="left" wrapText="1"/>
    </xf>
    <xf numFmtId="0" fontId="0" fillId="0" borderId="2" xfId="0" applyBorder="1" applyAlignment="1">
      <alignment horizontal="center"/>
    </xf>
    <xf numFmtId="0" fontId="0" fillId="0" borderId="0" xfId="0" applyAlignment="1">
      <alignment horizontal="left"/>
    </xf>
    <xf numFmtId="0" fontId="0" fillId="0" borderId="0" xfId="0" applyAlignment="1">
      <alignment horizontal="right" wrapText="1"/>
    </xf>
    <xf numFmtId="0" fontId="1" fillId="2" borderId="0" xfId="0" applyFont="1" applyFill="1" applyAlignment="1">
      <alignment horizontal="left"/>
    </xf>
    <xf numFmtId="0" fontId="0" fillId="9" borderId="0" xfId="0" applyFill="1" applyAlignment="1">
      <alignment horizontal="left" vertical="top" wrapText="1"/>
    </xf>
    <xf numFmtId="0" fontId="1" fillId="11" borderId="2" xfId="0" applyFont="1" applyFill="1" applyBorder="1" applyAlignment="1">
      <alignment horizontal="center"/>
    </xf>
    <xf numFmtId="0" fontId="1" fillId="11" borderId="3" xfId="0" applyFont="1" applyFill="1" applyBorder="1" applyAlignment="1">
      <alignment horizontal="center"/>
    </xf>
    <xf numFmtId="0" fontId="0" fillId="9" borderId="1" xfId="0" applyFill="1" applyBorder="1" applyAlignment="1">
      <alignment horizontal="left" vertical="top"/>
    </xf>
    <xf numFmtId="0" fontId="0" fillId="9" borderId="6" xfId="0" applyFill="1" applyBorder="1" applyAlignment="1">
      <alignment horizontal="left" vertical="top"/>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11" borderId="7" xfId="0" applyFont="1" applyFill="1" applyBorder="1" applyAlignment="1">
      <alignment horizontal="center"/>
    </xf>
    <xf numFmtId="0" fontId="1" fillId="11" borderId="8" xfId="0" applyFont="1" applyFill="1" applyBorder="1"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2" borderId="0" xfId="0" applyFont="1" applyFill="1"/>
    <xf numFmtId="0" fontId="1" fillId="6" borderId="0" xfId="0" applyFont="1" applyFill="1" applyAlignment="1">
      <alignment horizontal="center" vertical="center" wrapText="1"/>
    </xf>
    <xf numFmtId="0" fontId="1" fillId="11"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 Function of</a:t>
            </a:r>
          </a:p>
          <a:p>
            <a:pPr>
              <a:defRPr/>
            </a:pPr>
            <a:r>
              <a:rPr lang="en-US"/>
              <a:t>Kidney</a:t>
            </a:r>
            <a:r>
              <a:rPr lang="en-US" baseline="0"/>
              <a:t> Transplant Patients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Questions!$C$74</c:f>
              <c:strCache>
                <c:ptCount val="1"/>
                <c:pt idx="0">
                  <c:v>St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Questions!$B$75:$B$103</c:f>
              <c:numCache>
                <c:formatCode>General</c:formatCode>
                <c:ptCount val="29"/>
                <c:pt idx="0">
                  <c:v>0</c:v>
                </c:pt>
                <c:pt idx="1">
                  <c:v>0</c:v>
                </c:pt>
                <c:pt idx="2">
                  <c:v>1.2</c:v>
                </c:pt>
                <c:pt idx="3">
                  <c:v>1.2</c:v>
                </c:pt>
                <c:pt idx="4">
                  <c:v>2.5</c:v>
                </c:pt>
                <c:pt idx="5">
                  <c:v>3.4</c:v>
                </c:pt>
                <c:pt idx="6">
                  <c:v>4.0999999999999996</c:v>
                </c:pt>
                <c:pt idx="7">
                  <c:v>4.2</c:v>
                </c:pt>
                <c:pt idx="8">
                  <c:v>4.2</c:v>
                </c:pt>
                <c:pt idx="9">
                  <c:v>4.3</c:v>
                </c:pt>
                <c:pt idx="10">
                  <c:v>4.3</c:v>
                </c:pt>
                <c:pt idx="11">
                  <c:v>5.6</c:v>
                </c:pt>
                <c:pt idx="12">
                  <c:v>5.7</c:v>
                </c:pt>
                <c:pt idx="13">
                  <c:v>5.9</c:v>
                </c:pt>
                <c:pt idx="14">
                  <c:v>6.3</c:v>
                </c:pt>
                <c:pt idx="15">
                  <c:v>6.4</c:v>
                </c:pt>
                <c:pt idx="16">
                  <c:v>6.5</c:v>
                </c:pt>
                <c:pt idx="17">
                  <c:v>6.5</c:v>
                </c:pt>
                <c:pt idx="18">
                  <c:v>6.7</c:v>
                </c:pt>
                <c:pt idx="19">
                  <c:v>6.7</c:v>
                </c:pt>
                <c:pt idx="20">
                  <c:v>7.3</c:v>
                </c:pt>
                <c:pt idx="21">
                  <c:v>7.3</c:v>
                </c:pt>
                <c:pt idx="22">
                  <c:v>8.1</c:v>
                </c:pt>
                <c:pt idx="23">
                  <c:v>8.1999999999999993</c:v>
                </c:pt>
                <c:pt idx="24">
                  <c:v>8.6</c:v>
                </c:pt>
                <c:pt idx="25">
                  <c:v>8.9</c:v>
                </c:pt>
                <c:pt idx="26">
                  <c:v>9.4</c:v>
                </c:pt>
                <c:pt idx="27">
                  <c:v>9.5</c:v>
                </c:pt>
                <c:pt idx="28">
                  <c:v>10</c:v>
                </c:pt>
              </c:numCache>
            </c:numRef>
          </c:xVal>
          <c:yVal>
            <c:numRef>
              <c:f>Questions!$C$75:$C$103</c:f>
              <c:numCache>
                <c:formatCode>General</c:formatCode>
                <c:ptCount val="29"/>
                <c:pt idx="0">
                  <c:v>1</c:v>
                </c:pt>
                <c:pt idx="1">
                  <c:v>0.96</c:v>
                </c:pt>
                <c:pt idx="2">
                  <c:v>0.96</c:v>
                </c:pt>
                <c:pt idx="3">
                  <c:v>0.92</c:v>
                </c:pt>
                <c:pt idx="4">
                  <c:v>0.92</c:v>
                </c:pt>
                <c:pt idx="5">
                  <c:v>0.92</c:v>
                </c:pt>
                <c:pt idx="6">
                  <c:v>0.92</c:v>
                </c:pt>
                <c:pt idx="7">
                  <c:v>0.92</c:v>
                </c:pt>
                <c:pt idx="8">
                  <c:v>0.874</c:v>
                </c:pt>
                <c:pt idx="9">
                  <c:v>0.874</c:v>
                </c:pt>
                <c:pt idx="10">
                  <c:v>0.82799999999999996</c:v>
                </c:pt>
                <c:pt idx="11">
                  <c:v>0.82799999999999996</c:v>
                </c:pt>
                <c:pt idx="12">
                  <c:v>0.82799999999999996</c:v>
                </c:pt>
                <c:pt idx="13">
                  <c:v>0.82799999999999996</c:v>
                </c:pt>
                <c:pt idx="14">
                  <c:v>0.82799999999999996</c:v>
                </c:pt>
                <c:pt idx="15">
                  <c:v>0.82799999999999996</c:v>
                </c:pt>
                <c:pt idx="16">
                  <c:v>0.82799999999999996</c:v>
                </c:pt>
                <c:pt idx="17" formatCode="0.000">
                  <c:v>0.76430769230769235</c:v>
                </c:pt>
                <c:pt idx="18" formatCode="0.000">
                  <c:v>0.76430769230769235</c:v>
                </c:pt>
                <c:pt idx="19" formatCode="0.000">
                  <c:v>0.70061538461538464</c:v>
                </c:pt>
                <c:pt idx="20" formatCode="0.000">
                  <c:v>0.70061538461538464</c:v>
                </c:pt>
                <c:pt idx="21" formatCode="0.000">
                  <c:v>0.63055384615384624</c:v>
                </c:pt>
                <c:pt idx="22" formatCode="0.000">
                  <c:v>0.63055384615384624</c:v>
                </c:pt>
                <c:pt idx="23" formatCode="0.000">
                  <c:v>0.63055384615384624</c:v>
                </c:pt>
                <c:pt idx="24" formatCode="0.000">
                  <c:v>0.63055384615384624</c:v>
                </c:pt>
                <c:pt idx="25" formatCode="0.000">
                  <c:v>0.63055384615384624</c:v>
                </c:pt>
                <c:pt idx="26" formatCode="0.000">
                  <c:v>0.63055384615384624</c:v>
                </c:pt>
                <c:pt idx="27" formatCode="0.000">
                  <c:v>0.63055384615384624</c:v>
                </c:pt>
                <c:pt idx="28" formatCode="0.000">
                  <c:v>0.63055384615384624</c:v>
                </c:pt>
              </c:numCache>
            </c:numRef>
          </c:yVal>
          <c:smooth val="0"/>
          <c:extLst>
            <c:ext xmlns:c16="http://schemas.microsoft.com/office/drawing/2014/chart" uri="{C3380CC4-5D6E-409C-BE32-E72D297353CC}">
              <c16:uniqueId val="{00000000-02B7-49E1-8093-2ED88FAA3D57}"/>
            </c:ext>
          </c:extLst>
        </c:ser>
        <c:dLbls>
          <c:showLegendKey val="0"/>
          <c:showVal val="0"/>
          <c:showCatName val="0"/>
          <c:showSerName val="0"/>
          <c:showPercent val="0"/>
          <c:showBubbleSize val="0"/>
        </c:dLbls>
        <c:axId val="1133142656"/>
        <c:axId val="1133143136"/>
      </c:scatterChart>
      <c:valAx>
        <c:axId val="1133142656"/>
        <c:scaling>
          <c:orientation val="minMax"/>
          <c:max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Event Time (Years)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43136"/>
        <c:crosses val="autoZero"/>
        <c:crossBetween val="midCat"/>
      </c:valAx>
      <c:valAx>
        <c:axId val="113314313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42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 Function with</a:t>
            </a:r>
            <a:r>
              <a:rPr lang="en-US" baseline="0"/>
              <a:t> 95% Confidence Limits for</a:t>
            </a:r>
          </a:p>
          <a:p>
            <a:pPr>
              <a:defRPr/>
            </a:pPr>
            <a:r>
              <a:rPr lang="en-US" baseline="0"/>
              <a:t>Time to Surgery for Children with Congenital Heart Disease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Questions!$C$800</c:f>
              <c:strCache>
                <c:ptCount val="1"/>
                <c:pt idx="0">
                  <c:v>St</c:v>
                </c:pt>
              </c:strCache>
            </c:strRef>
          </c:tx>
          <c:spPr>
            <a:ln w="19050" cap="rnd">
              <a:solidFill>
                <a:schemeClr val="tx1"/>
              </a:solidFill>
              <a:round/>
            </a:ln>
            <a:effectLst/>
          </c:spPr>
          <c:marker>
            <c:symbol val="circle"/>
            <c:size val="5"/>
            <c:spPr>
              <a:solidFill>
                <a:schemeClr val="tx1"/>
              </a:solidFill>
              <a:ln w="9525">
                <a:solidFill>
                  <a:schemeClr val="tx1"/>
                </a:solidFill>
              </a:ln>
              <a:effectLst/>
            </c:spPr>
          </c:marker>
          <c:xVal>
            <c:numRef>
              <c:f>Questions!$B$801:$B$824</c:f>
              <c:numCache>
                <c:formatCode>General</c:formatCode>
                <c:ptCount val="24"/>
                <c:pt idx="0">
                  <c:v>0</c:v>
                </c:pt>
                <c:pt idx="1">
                  <c:v>0</c:v>
                </c:pt>
                <c:pt idx="2">
                  <c:v>2</c:v>
                </c:pt>
                <c:pt idx="3">
                  <c:v>2</c:v>
                </c:pt>
                <c:pt idx="4">
                  <c:v>3</c:v>
                </c:pt>
                <c:pt idx="5">
                  <c:v>3</c:v>
                </c:pt>
                <c:pt idx="6">
                  <c:v>4</c:v>
                </c:pt>
                <c:pt idx="7">
                  <c:v>5</c:v>
                </c:pt>
                <c:pt idx="8">
                  <c:v>5</c:v>
                </c:pt>
                <c:pt idx="9">
                  <c:v>6</c:v>
                </c:pt>
                <c:pt idx="10">
                  <c:v>7</c:v>
                </c:pt>
                <c:pt idx="11">
                  <c:v>7</c:v>
                </c:pt>
                <c:pt idx="12">
                  <c:v>8</c:v>
                </c:pt>
                <c:pt idx="13">
                  <c:v>9</c:v>
                </c:pt>
                <c:pt idx="14">
                  <c:v>10</c:v>
                </c:pt>
              </c:numCache>
            </c:numRef>
          </c:xVal>
          <c:yVal>
            <c:numRef>
              <c:f>Questions!$C$801:$C$824</c:f>
              <c:numCache>
                <c:formatCode>0.000</c:formatCode>
                <c:ptCount val="24"/>
                <c:pt idx="0" formatCode="0.0">
                  <c:v>1</c:v>
                </c:pt>
                <c:pt idx="1">
                  <c:v>0.94444444444444442</c:v>
                </c:pt>
                <c:pt idx="2">
                  <c:v>0.94444444444444442</c:v>
                </c:pt>
                <c:pt idx="3">
                  <c:v>0.88888888888888884</c:v>
                </c:pt>
                <c:pt idx="4">
                  <c:v>0.88888888888888884</c:v>
                </c:pt>
                <c:pt idx="5">
                  <c:v>0.82962962962962961</c:v>
                </c:pt>
                <c:pt idx="6">
                  <c:v>0.82962962962962961</c:v>
                </c:pt>
                <c:pt idx="7">
                  <c:v>0.82962962962962961</c:v>
                </c:pt>
                <c:pt idx="8">
                  <c:v>0.76049382716049374</c:v>
                </c:pt>
                <c:pt idx="9">
                  <c:v>0.76049382716049374</c:v>
                </c:pt>
                <c:pt idx="10">
                  <c:v>0.76049382716049374</c:v>
                </c:pt>
                <c:pt idx="11">
                  <c:v>0.66543209876543208</c:v>
                </c:pt>
                <c:pt idx="12">
                  <c:v>0.66543209876543208</c:v>
                </c:pt>
                <c:pt idx="13">
                  <c:v>0.66543209876543208</c:v>
                </c:pt>
                <c:pt idx="14">
                  <c:v>0.66543209876543208</c:v>
                </c:pt>
              </c:numCache>
            </c:numRef>
          </c:yVal>
          <c:smooth val="0"/>
          <c:extLst>
            <c:ext xmlns:c16="http://schemas.microsoft.com/office/drawing/2014/chart" uri="{C3380CC4-5D6E-409C-BE32-E72D297353CC}">
              <c16:uniqueId val="{00000000-7466-4637-8953-7F336F68D68E}"/>
            </c:ext>
          </c:extLst>
        </c:ser>
        <c:ser>
          <c:idx val="1"/>
          <c:order val="1"/>
          <c:tx>
            <c:strRef>
              <c:f>Questions!$D$800</c:f>
              <c:strCache>
                <c:ptCount val="1"/>
                <c:pt idx="0">
                  <c:v>Lower</c:v>
                </c:pt>
              </c:strCache>
            </c:strRef>
          </c:tx>
          <c:spPr>
            <a:ln w="19050" cap="rnd">
              <a:solidFill>
                <a:schemeClr val="accent3"/>
              </a:solidFill>
              <a:prstDash val="dash"/>
              <a:round/>
            </a:ln>
            <a:effectLst/>
          </c:spPr>
          <c:marker>
            <c:symbol val="triangle"/>
            <c:size val="5"/>
            <c:spPr>
              <a:solidFill>
                <a:schemeClr val="accent3"/>
              </a:solidFill>
              <a:ln w="9525">
                <a:solidFill>
                  <a:schemeClr val="accent3"/>
                </a:solidFill>
              </a:ln>
              <a:effectLst/>
            </c:spPr>
          </c:marker>
          <c:xVal>
            <c:numRef>
              <c:f>Questions!$B$801:$B$824</c:f>
              <c:numCache>
                <c:formatCode>General</c:formatCode>
                <c:ptCount val="24"/>
                <c:pt idx="0">
                  <c:v>0</c:v>
                </c:pt>
                <c:pt idx="1">
                  <c:v>0</c:v>
                </c:pt>
                <c:pt idx="2">
                  <c:v>2</c:v>
                </c:pt>
                <c:pt idx="3">
                  <c:v>2</c:v>
                </c:pt>
                <c:pt idx="4">
                  <c:v>3</c:v>
                </c:pt>
                <c:pt idx="5">
                  <c:v>3</c:v>
                </c:pt>
                <c:pt idx="6">
                  <c:v>4</c:v>
                </c:pt>
                <c:pt idx="7">
                  <c:v>5</c:v>
                </c:pt>
                <c:pt idx="8">
                  <c:v>5</c:v>
                </c:pt>
                <c:pt idx="9">
                  <c:v>6</c:v>
                </c:pt>
                <c:pt idx="10">
                  <c:v>7</c:v>
                </c:pt>
                <c:pt idx="11">
                  <c:v>7</c:v>
                </c:pt>
                <c:pt idx="12">
                  <c:v>8</c:v>
                </c:pt>
                <c:pt idx="13">
                  <c:v>9</c:v>
                </c:pt>
                <c:pt idx="14">
                  <c:v>10</c:v>
                </c:pt>
              </c:numCache>
            </c:numRef>
          </c:xVal>
          <c:yVal>
            <c:numRef>
              <c:f>Questions!$D$801:$D$824</c:f>
              <c:numCache>
                <c:formatCode>0.000</c:formatCode>
                <c:ptCount val="24"/>
                <c:pt idx="1">
                  <c:v>0.83862541009738545</c:v>
                </c:pt>
                <c:pt idx="2">
                  <c:v>0.83862541009738545</c:v>
                </c:pt>
                <c:pt idx="3">
                  <c:v>0.74370637151555152</c:v>
                </c:pt>
                <c:pt idx="4">
                  <c:v>0.74370637151555152</c:v>
                </c:pt>
                <c:pt idx="5">
                  <c:v>0.65369834138682426</c:v>
                </c:pt>
                <c:pt idx="6">
                  <c:v>0.65369834138682426</c:v>
                </c:pt>
                <c:pt idx="7">
                  <c:v>0.65369834138682426</c:v>
                </c:pt>
                <c:pt idx="8">
                  <c:v>0.5535173331590777</c:v>
                </c:pt>
                <c:pt idx="9">
                  <c:v>0.5535173331590777</c:v>
                </c:pt>
                <c:pt idx="10">
                  <c:v>0.5535173331590777</c:v>
                </c:pt>
                <c:pt idx="11">
                  <c:v>0.41408816967258044</c:v>
                </c:pt>
                <c:pt idx="12">
                  <c:v>0.41408816967258044</c:v>
                </c:pt>
                <c:pt idx="13">
                  <c:v>0.41408816967258044</c:v>
                </c:pt>
                <c:pt idx="14">
                  <c:v>0.41408816967258044</c:v>
                </c:pt>
              </c:numCache>
            </c:numRef>
          </c:yVal>
          <c:smooth val="0"/>
          <c:extLst>
            <c:ext xmlns:c16="http://schemas.microsoft.com/office/drawing/2014/chart" uri="{C3380CC4-5D6E-409C-BE32-E72D297353CC}">
              <c16:uniqueId val="{00000001-7466-4637-8953-7F336F68D68E}"/>
            </c:ext>
          </c:extLst>
        </c:ser>
        <c:ser>
          <c:idx val="2"/>
          <c:order val="2"/>
          <c:tx>
            <c:strRef>
              <c:f>Questions!$E$800</c:f>
              <c:strCache>
                <c:ptCount val="1"/>
                <c:pt idx="0">
                  <c:v>Upper</c:v>
                </c:pt>
              </c:strCache>
            </c:strRef>
          </c:tx>
          <c:spPr>
            <a:ln w="19050" cap="rnd">
              <a:solidFill>
                <a:schemeClr val="accent3"/>
              </a:solidFill>
              <a:prstDash val="dash"/>
              <a:round/>
            </a:ln>
            <a:effectLst/>
          </c:spPr>
          <c:marker>
            <c:symbol val="triangle"/>
            <c:size val="5"/>
            <c:spPr>
              <a:solidFill>
                <a:schemeClr val="accent3"/>
              </a:solidFill>
              <a:ln w="9525">
                <a:solidFill>
                  <a:schemeClr val="accent3"/>
                </a:solidFill>
              </a:ln>
              <a:effectLst/>
            </c:spPr>
          </c:marker>
          <c:xVal>
            <c:numRef>
              <c:f>Questions!$B$801:$B$824</c:f>
              <c:numCache>
                <c:formatCode>General</c:formatCode>
                <c:ptCount val="24"/>
                <c:pt idx="0">
                  <c:v>0</c:v>
                </c:pt>
                <c:pt idx="1">
                  <c:v>0</c:v>
                </c:pt>
                <c:pt idx="2">
                  <c:v>2</c:v>
                </c:pt>
                <c:pt idx="3">
                  <c:v>2</c:v>
                </c:pt>
                <c:pt idx="4">
                  <c:v>3</c:v>
                </c:pt>
                <c:pt idx="5">
                  <c:v>3</c:v>
                </c:pt>
                <c:pt idx="6">
                  <c:v>4</c:v>
                </c:pt>
                <c:pt idx="7">
                  <c:v>5</c:v>
                </c:pt>
                <c:pt idx="8">
                  <c:v>5</c:v>
                </c:pt>
                <c:pt idx="9">
                  <c:v>6</c:v>
                </c:pt>
                <c:pt idx="10">
                  <c:v>7</c:v>
                </c:pt>
                <c:pt idx="11">
                  <c:v>7</c:v>
                </c:pt>
                <c:pt idx="12">
                  <c:v>8</c:v>
                </c:pt>
                <c:pt idx="13">
                  <c:v>9</c:v>
                </c:pt>
                <c:pt idx="14">
                  <c:v>10</c:v>
                </c:pt>
              </c:numCache>
            </c:numRef>
          </c:xVal>
          <c:yVal>
            <c:numRef>
              <c:f>Questions!$E$801:$E$824</c:f>
              <c:numCache>
                <c:formatCode>0.000</c:formatCode>
                <c:ptCount val="24"/>
                <c:pt idx="1">
                  <c:v>1</c:v>
                </c:pt>
                <c:pt idx="2">
                  <c:v>1</c:v>
                </c:pt>
                <c:pt idx="3">
                  <c:v>1</c:v>
                </c:pt>
                <c:pt idx="4">
                  <c:v>1</c:v>
                </c:pt>
                <c:pt idx="5">
                  <c:v>1</c:v>
                </c:pt>
                <c:pt idx="6">
                  <c:v>1</c:v>
                </c:pt>
                <c:pt idx="7">
                  <c:v>1</c:v>
                </c:pt>
                <c:pt idx="8">
                  <c:v>0.96747032116190979</c:v>
                </c:pt>
                <c:pt idx="9">
                  <c:v>0.96747032116190979</c:v>
                </c:pt>
                <c:pt idx="10">
                  <c:v>0.96747032116190979</c:v>
                </c:pt>
                <c:pt idx="11">
                  <c:v>0.91677602785828372</c:v>
                </c:pt>
                <c:pt idx="12">
                  <c:v>0.91677602785828372</c:v>
                </c:pt>
                <c:pt idx="13">
                  <c:v>0.91677602785828372</c:v>
                </c:pt>
                <c:pt idx="14">
                  <c:v>0.91677602785828372</c:v>
                </c:pt>
              </c:numCache>
            </c:numRef>
          </c:yVal>
          <c:smooth val="0"/>
          <c:extLst>
            <c:ext xmlns:c16="http://schemas.microsoft.com/office/drawing/2014/chart" uri="{C3380CC4-5D6E-409C-BE32-E72D297353CC}">
              <c16:uniqueId val="{00000002-7466-4637-8953-7F336F68D68E}"/>
            </c:ext>
          </c:extLst>
        </c:ser>
        <c:dLbls>
          <c:showLegendKey val="0"/>
          <c:showVal val="0"/>
          <c:showCatName val="0"/>
          <c:showSerName val="0"/>
          <c:showPercent val="0"/>
          <c:showBubbleSize val="0"/>
        </c:dLbls>
        <c:axId val="317123184"/>
        <c:axId val="317124624"/>
      </c:scatterChart>
      <c:valAx>
        <c:axId val="317123184"/>
        <c:scaling>
          <c:orientation val="minMax"/>
          <c:max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Event Time (Years)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124624"/>
        <c:crosses val="autoZero"/>
        <c:crossBetween val="midCat"/>
      </c:valAx>
      <c:valAx>
        <c:axId val="31712462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123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Incorrect Sample Chart, See Below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'Kaplan-Meier Approach'!$J$13</c:f>
              <c:strCache>
                <c:ptCount val="1"/>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'Kaplan-Meier Approach'!$E$14:$E$34</c:f>
              <c:numCache>
                <c:formatCode>General</c:formatCode>
                <c:ptCount val="21"/>
                <c:pt idx="0">
                  <c:v>0</c:v>
                </c:pt>
                <c:pt idx="1">
                  <c:v>1</c:v>
                </c:pt>
                <c:pt idx="2">
                  <c:v>2</c:v>
                </c:pt>
                <c:pt idx="3">
                  <c:v>3</c:v>
                </c:pt>
                <c:pt idx="4">
                  <c:v>5</c:v>
                </c:pt>
                <c:pt idx="5">
                  <c:v>6</c:v>
                </c:pt>
                <c:pt idx="6">
                  <c:v>9</c:v>
                </c:pt>
                <c:pt idx="7">
                  <c:v>10</c:v>
                </c:pt>
                <c:pt idx="8">
                  <c:v>11</c:v>
                </c:pt>
                <c:pt idx="9">
                  <c:v>12</c:v>
                </c:pt>
                <c:pt idx="10">
                  <c:v>13</c:v>
                </c:pt>
                <c:pt idx="11">
                  <c:v>14</c:v>
                </c:pt>
                <c:pt idx="12">
                  <c:v>17</c:v>
                </c:pt>
                <c:pt idx="13">
                  <c:v>17</c:v>
                </c:pt>
                <c:pt idx="14">
                  <c:v>18</c:v>
                </c:pt>
                <c:pt idx="15">
                  <c:v>19</c:v>
                </c:pt>
                <c:pt idx="16">
                  <c:v>21</c:v>
                </c:pt>
                <c:pt idx="17">
                  <c:v>23</c:v>
                </c:pt>
                <c:pt idx="18">
                  <c:v>24</c:v>
                </c:pt>
                <c:pt idx="19">
                  <c:v>24</c:v>
                </c:pt>
                <c:pt idx="20">
                  <c:v>24</c:v>
                </c:pt>
              </c:numCache>
            </c:numRef>
          </c:xVal>
          <c:yVal>
            <c:numRef>
              <c:f>'Kaplan-Meier Approach'!$J$14:$J$34</c:f>
              <c:numCache>
                <c:formatCode>0.000</c:formatCode>
                <c:ptCount val="21"/>
                <c:pt idx="0" formatCode="General">
                  <c:v>1</c:v>
                </c:pt>
                <c:pt idx="1">
                  <c:v>0.95</c:v>
                </c:pt>
                <c:pt idx="2">
                  <c:v>0.95</c:v>
                </c:pt>
                <c:pt idx="3">
                  <c:v>0.89722222222222214</c:v>
                </c:pt>
                <c:pt idx="4">
                  <c:v>0.84444444444444433</c:v>
                </c:pt>
                <c:pt idx="5">
                  <c:v>0.84444444444444433</c:v>
                </c:pt>
                <c:pt idx="6">
                  <c:v>0.84444444444444433</c:v>
                </c:pt>
                <c:pt idx="7">
                  <c:v>0.84444444444444433</c:v>
                </c:pt>
                <c:pt idx="8">
                  <c:v>0.84444444444444433</c:v>
                </c:pt>
                <c:pt idx="9">
                  <c:v>0.84444444444444433</c:v>
                </c:pt>
                <c:pt idx="10">
                  <c:v>0.84444444444444433</c:v>
                </c:pt>
                <c:pt idx="11">
                  <c:v>0.7599999999999999</c:v>
                </c:pt>
                <c:pt idx="12">
                  <c:v>0.67555555555555546</c:v>
                </c:pt>
                <c:pt idx="13">
                  <c:v>0.67555555555555546</c:v>
                </c:pt>
                <c:pt idx="14">
                  <c:v>0.67555555555555546</c:v>
                </c:pt>
                <c:pt idx="15">
                  <c:v>0.67555555555555546</c:v>
                </c:pt>
                <c:pt idx="16">
                  <c:v>0.67555555555555546</c:v>
                </c:pt>
                <c:pt idx="17">
                  <c:v>0.5066666666666666</c:v>
                </c:pt>
                <c:pt idx="18">
                  <c:v>0.5066666666666666</c:v>
                </c:pt>
                <c:pt idx="19">
                  <c:v>0.5066666666666666</c:v>
                </c:pt>
                <c:pt idx="20">
                  <c:v>0.5066666666666666</c:v>
                </c:pt>
              </c:numCache>
            </c:numRef>
          </c:yVal>
          <c:smooth val="0"/>
          <c:extLst>
            <c:ext xmlns:c16="http://schemas.microsoft.com/office/drawing/2014/chart" uri="{C3380CC4-5D6E-409C-BE32-E72D297353CC}">
              <c16:uniqueId val="{00000000-E4BD-487F-AD28-DDCBC2217274}"/>
            </c:ext>
          </c:extLst>
        </c:ser>
        <c:dLbls>
          <c:showLegendKey val="0"/>
          <c:showVal val="0"/>
          <c:showCatName val="0"/>
          <c:showSerName val="0"/>
          <c:showPercent val="0"/>
          <c:showBubbleSize val="0"/>
        </c:dLbls>
        <c:axId val="1278618624"/>
        <c:axId val="1278617184"/>
      </c:scatterChart>
      <c:valAx>
        <c:axId val="1278618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617184"/>
        <c:crosses val="autoZero"/>
        <c:crossBetween val="midCat"/>
      </c:valAx>
      <c:valAx>
        <c:axId val="127861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6186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 Function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'Kaplan-Meier Approach'!$J$71</c:f>
              <c:strCache>
                <c:ptCount val="1"/>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'Kaplan-Meier Approach'!$E$72:$E$98</c:f>
              <c:numCache>
                <c:formatCode>General</c:formatCode>
                <c:ptCount val="27"/>
                <c:pt idx="0">
                  <c:v>0</c:v>
                </c:pt>
                <c:pt idx="1">
                  <c:v>0</c:v>
                </c:pt>
                <c:pt idx="2">
                  <c:v>1</c:v>
                </c:pt>
                <c:pt idx="3">
                  <c:v>2</c:v>
                </c:pt>
                <c:pt idx="4">
                  <c:v>2</c:v>
                </c:pt>
                <c:pt idx="5">
                  <c:v>3</c:v>
                </c:pt>
                <c:pt idx="6">
                  <c:v>3</c:v>
                </c:pt>
                <c:pt idx="7">
                  <c:v>5</c:v>
                </c:pt>
                <c:pt idx="8">
                  <c:v>6</c:v>
                </c:pt>
                <c:pt idx="9">
                  <c:v>9</c:v>
                </c:pt>
                <c:pt idx="10">
                  <c:v>10</c:v>
                </c:pt>
                <c:pt idx="11">
                  <c:v>11</c:v>
                </c:pt>
                <c:pt idx="12">
                  <c:v>12</c:v>
                </c:pt>
                <c:pt idx="13">
                  <c:v>13</c:v>
                </c:pt>
                <c:pt idx="14">
                  <c:v>13</c:v>
                </c:pt>
                <c:pt idx="15">
                  <c:v>14</c:v>
                </c:pt>
                <c:pt idx="16">
                  <c:v>14</c:v>
                </c:pt>
                <c:pt idx="17">
                  <c:v>17</c:v>
                </c:pt>
                <c:pt idx="18">
                  <c:v>17</c:v>
                </c:pt>
                <c:pt idx="19">
                  <c:v>18</c:v>
                </c:pt>
                <c:pt idx="20">
                  <c:v>19</c:v>
                </c:pt>
                <c:pt idx="21">
                  <c:v>21</c:v>
                </c:pt>
                <c:pt idx="22">
                  <c:v>21</c:v>
                </c:pt>
                <c:pt idx="23">
                  <c:v>23</c:v>
                </c:pt>
                <c:pt idx="24">
                  <c:v>24</c:v>
                </c:pt>
                <c:pt idx="25">
                  <c:v>24</c:v>
                </c:pt>
                <c:pt idx="26">
                  <c:v>24</c:v>
                </c:pt>
              </c:numCache>
            </c:numRef>
          </c:xVal>
          <c:yVal>
            <c:numRef>
              <c:f>'Kaplan-Meier Approach'!$J$72:$J$98</c:f>
              <c:numCache>
                <c:formatCode>0.000</c:formatCode>
                <c:ptCount val="27"/>
                <c:pt idx="0" formatCode="0.0">
                  <c:v>1</c:v>
                </c:pt>
                <c:pt idx="1">
                  <c:v>0.95</c:v>
                </c:pt>
                <c:pt idx="2">
                  <c:v>0.95</c:v>
                </c:pt>
                <c:pt idx="3">
                  <c:v>0.95</c:v>
                </c:pt>
                <c:pt idx="4">
                  <c:v>0.89722222222222214</c:v>
                </c:pt>
                <c:pt idx="5">
                  <c:v>0.89722222222222214</c:v>
                </c:pt>
                <c:pt idx="6">
                  <c:v>0.84444444444444433</c:v>
                </c:pt>
                <c:pt idx="7">
                  <c:v>0.84444444444444433</c:v>
                </c:pt>
                <c:pt idx="8">
                  <c:v>0.84444444444444433</c:v>
                </c:pt>
                <c:pt idx="9">
                  <c:v>0.84444444444444433</c:v>
                </c:pt>
                <c:pt idx="10">
                  <c:v>0.84444444444444433</c:v>
                </c:pt>
                <c:pt idx="11">
                  <c:v>0.84444444444444433</c:v>
                </c:pt>
                <c:pt idx="12">
                  <c:v>0.84444444444444433</c:v>
                </c:pt>
                <c:pt idx="13">
                  <c:v>0.84444444444444433</c:v>
                </c:pt>
                <c:pt idx="14">
                  <c:v>0.7599999999999999</c:v>
                </c:pt>
                <c:pt idx="15">
                  <c:v>0.7599999999999999</c:v>
                </c:pt>
                <c:pt idx="16">
                  <c:v>0.67555555555555546</c:v>
                </c:pt>
                <c:pt idx="17">
                  <c:v>0.67555555555555546</c:v>
                </c:pt>
                <c:pt idx="18">
                  <c:v>0.67555555555555546</c:v>
                </c:pt>
                <c:pt idx="19">
                  <c:v>0.67555555555555546</c:v>
                </c:pt>
                <c:pt idx="20">
                  <c:v>0.67555555555555546</c:v>
                </c:pt>
                <c:pt idx="21">
                  <c:v>0.67555555555555546</c:v>
                </c:pt>
                <c:pt idx="22">
                  <c:v>0.5066666666666666</c:v>
                </c:pt>
                <c:pt idx="23">
                  <c:v>0.5066666666666666</c:v>
                </c:pt>
                <c:pt idx="24">
                  <c:v>0.5066666666666666</c:v>
                </c:pt>
                <c:pt idx="25">
                  <c:v>0.5066666666666666</c:v>
                </c:pt>
                <c:pt idx="26">
                  <c:v>0.5066666666666666</c:v>
                </c:pt>
              </c:numCache>
            </c:numRef>
          </c:yVal>
          <c:smooth val="0"/>
          <c:extLst>
            <c:ext xmlns:c16="http://schemas.microsoft.com/office/drawing/2014/chart" uri="{C3380CC4-5D6E-409C-BE32-E72D297353CC}">
              <c16:uniqueId val="{00000000-9152-4EAB-95A2-D8EC76826083}"/>
            </c:ext>
          </c:extLst>
        </c:ser>
        <c:dLbls>
          <c:showLegendKey val="0"/>
          <c:showVal val="0"/>
          <c:showCatName val="0"/>
          <c:showSerName val="0"/>
          <c:showPercent val="0"/>
          <c:showBubbleSize val="0"/>
        </c:dLbls>
        <c:axId val="2132012864"/>
        <c:axId val="2132011904"/>
      </c:scatterChart>
      <c:valAx>
        <c:axId val="2132012864"/>
        <c:scaling>
          <c:orientation val="minMax"/>
          <c:max val="25"/>
        </c:scaling>
        <c:delete val="0"/>
        <c:axPos val="b"/>
        <c:majorGridlines>
          <c:spPr>
            <a:ln w="9525" cap="flat" cmpd="sng" algn="ctr">
              <a:solidFill>
                <a:schemeClr val="accent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Event Time (Years)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011904"/>
        <c:crosses val="autoZero"/>
        <c:crossBetween val="midCat"/>
      </c:valAx>
      <c:valAx>
        <c:axId val="2132011904"/>
        <c:scaling>
          <c:orientation val="minMax"/>
          <c:max val="1"/>
        </c:scaling>
        <c:delete val="0"/>
        <c:axPos val="l"/>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012864"/>
        <c:crosses val="autoZero"/>
        <c:crossBetween val="midCat"/>
      </c:valAx>
      <c:spPr>
        <a:no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 Function with 95% Confidence Limits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'Kaplan-Meier Approach'!$J$101</c:f>
              <c:strCache>
                <c:ptCount val="1"/>
              </c:strCache>
            </c:strRef>
          </c:tx>
          <c:spPr>
            <a:ln w="19050" cap="rnd">
              <a:solidFill>
                <a:schemeClr val="tx1"/>
              </a:solidFill>
              <a:round/>
            </a:ln>
            <a:effectLst/>
          </c:spPr>
          <c:marker>
            <c:symbol val="circle"/>
            <c:size val="5"/>
            <c:spPr>
              <a:solidFill>
                <a:schemeClr val="tx1"/>
              </a:solidFill>
              <a:ln w="9525">
                <a:solidFill>
                  <a:schemeClr val="tx1"/>
                </a:solidFill>
              </a:ln>
              <a:effectLst/>
            </c:spPr>
          </c:marker>
          <c:xVal>
            <c:numRef>
              <c:f>'Kaplan-Meier Approach'!$E$102:$E$128</c:f>
              <c:numCache>
                <c:formatCode>General</c:formatCode>
                <c:ptCount val="27"/>
                <c:pt idx="0">
                  <c:v>0</c:v>
                </c:pt>
                <c:pt idx="1">
                  <c:v>0</c:v>
                </c:pt>
                <c:pt idx="2">
                  <c:v>1</c:v>
                </c:pt>
                <c:pt idx="3">
                  <c:v>2</c:v>
                </c:pt>
                <c:pt idx="4">
                  <c:v>2</c:v>
                </c:pt>
                <c:pt idx="5">
                  <c:v>3</c:v>
                </c:pt>
                <c:pt idx="6">
                  <c:v>3</c:v>
                </c:pt>
                <c:pt idx="7">
                  <c:v>5</c:v>
                </c:pt>
                <c:pt idx="8">
                  <c:v>6</c:v>
                </c:pt>
                <c:pt idx="9">
                  <c:v>9</c:v>
                </c:pt>
                <c:pt idx="10">
                  <c:v>10</c:v>
                </c:pt>
                <c:pt idx="11">
                  <c:v>11</c:v>
                </c:pt>
                <c:pt idx="12">
                  <c:v>12</c:v>
                </c:pt>
                <c:pt idx="13">
                  <c:v>13</c:v>
                </c:pt>
                <c:pt idx="14">
                  <c:v>13</c:v>
                </c:pt>
                <c:pt idx="15">
                  <c:v>14</c:v>
                </c:pt>
                <c:pt idx="16">
                  <c:v>14</c:v>
                </c:pt>
                <c:pt idx="17">
                  <c:v>17</c:v>
                </c:pt>
                <c:pt idx="18">
                  <c:v>17</c:v>
                </c:pt>
                <c:pt idx="19">
                  <c:v>18</c:v>
                </c:pt>
                <c:pt idx="20">
                  <c:v>19</c:v>
                </c:pt>
                <c:pt idx="21">
                  <c:v>21</c:v>
                </c:pt>
                <c:pt idx="22">
                  <c:v>21</c:v>
                </c:pt>
                <c:pt idx="23">
                  <c:v>23</c:v>
                </c:pt>
                <c:pt idx="24">
                  <c:v>24</c:v>
                </c:pt>
                <c:pt idx="25">
                  <c:v>24</c:v>
                </c:pt>
                <c:pt idx="26">
                  <c:v>24</c:v>
                </c:pt>
              </c:numCache>
            </c:numRef>
          </c:xVal>
          <c:yVal>
            <c:numRef>
              <c:f>'Kaplan-Meier Approach'!$J$102:$J$128</c:f>
              <c:numCache>
                <c:formatCode>0.000</c:formatCode>
                <c:ptCount val="27"/>
                <c:pt idx="0" formatCode="0.0">
                  <c:v>1</c:v>
                </c:pt>
                <c:pt idx="1">
                  <c:v>0.95</c:v>
                </c:pt>
                <c:pt idx="2">
                  <c:v>0.95</c:v>
                </c:pt>
                <c:pt idx="3">
                  <c:v>0.95</c:v>
                </c:pt>
                <c:pt idx="4">
                  <c:v>0.89722222222222214</c:v>
                </c:pt>
                <c:pt idx="5">
                  <c:v>0.89722222222222214</c:v>
                </c:pt>
                <c:pt idx="6">
                  <c:v>0.84444444444444433</c:v>
                </c:pt>
                <c:pt idx="7">
                  <c:v>0.84444444444444433</c:v>
                </c:pt>
                <c:pt idx="8">
                  <c:v>0.84444444444444433</c:v>
                </c:pt>
                <c:pt idx="9">
                  <c:v>0.84444444444444433</c:v>
                </c:pt>
                <c:pt idx="10">
                  <c:v>0.84444444444444433</c:v>
                </c:pt>
                <c:pt idx="11">
                  <c:v>0.84444444444444433</c:v>
                </c:pt>
                <c:pt idx="12">
                  <c:v>0.84444444444444433</c:v>
                </c:pt>
                <c:pt idx="13">
                  <c:v>0.84444444444444433</c:v>
                </c:pt>
                <c:pt idx="14">
                  <c:v>0.7599999999999999</c:v>
                </c:pt>
                <c:pt idx="15">
                  <c:v>0.7599999999999999</c:v>
                </c:pt>
                <c:pt idx="16">
                  <c:v>0.67555555555555546</c:v>
                </c:pt>
                <c:pt idx="17">
                  <c:v>0.67555555555555546</c:v>
                </c:pt>
                <c:pt idx="18">
                  <c:v>0.67555555555555546</c:v>
                </c:pt>
                <c:pt idx="19">
                  <c:v>0.67555555555555546</c:v>
                </c:pt>
                <c:pt idx="20">
                  <c:v>0.67555555555555546</c:v>
                </c:pt>
                <c:pt idx="21">
                  <c:v>0.67555555555555546</c:v>
                </c:pt>
                <c:pt idx="22">
                  <c:v>0.5066666666666666</c:v>
                </c:pt>
                <c:pt idx="23">
                  <c:v>0.5066666666666666</c:v>
                </c:pt>
                <c:pt idx="24">
                  <c:v>0.5066666666666666</c:v>
                </c:pt>
                <c:pt idx="25">
                  <c:v>0.5066666666666666</c:v>
                </c:pt>
                <c:pt idx="26">
                  <c:v>0.5066666666666666</c:v>
                </c:pt>
              </c:numCache>
            </c:numRef>
          </c:yVal>
          <c:smooth val="0"/>
          <c:extLst>
            <c:ext xmlns:c16="http://schemas.microsoft.com/office/drawing/2014/chart" uri="{C3380CC4-5D6E-409C-BE32-E72D297353CC}">
              <c16:uniqueId val="{00000000-65F5-4D28-9B06-304C96077C85}"/>
            </c:ext>
          </c:extLst>
        </c:ser>
        <c:ser>
          <c:idx val="1"/>
          <c:order val="1"/>
          <c:tx>
            <c:strRef>
              <c:f>'Kaplan-Meier Approach'!$N$101</c:f>
              <c:strCache>
                <c:ptCount val="1"/>
              </c:strCache>
            </c:strRef>
          </c:tx>
          <c:spPr>
            <a:ln w="19050" cap="rnd">
              <a:solidFill>
                <a:schemeClr val="accent3"/>
              </a:solidFill>
              <a:prstDash val="dash"/>
              <a:round/>
            </a:ln>
            <a:effectLst/>
          </c:spPr>
          <c:marker>
            <c:symbol val="triangle"/>
            <c:size val="5"/>
            <c:spPr>
              <a:solidFill>
                <a:schemeClr val="accent3"/>
              </a:solidFill>
              <a:ln w="9525">
                <a:solidFill>
                  <a:schemeClr val="accent3"/>
                </a:solidFill>
              </a:ln>
              <a:effectLst/>
            </c:spPr>
          </c:marker>
          <c:xVal>
            <c:numRef>
              <c:f>'Kaplan-Meier Approach'!$E$102:$E$128</c:f>
              <c:numCache>
                <c:formatCode>General</c:formatCode>
                <c:ptCount val="27"/>
                <c:pt idx="0">
                  <c:v>0</c:v>
                </c:pt>
                <c:pt idx="1">
                  <c:v>0</c:v>
                </c:pt>
                <c:pt idx="2">
                  <c:v>1</c:v>
                </c:pt>
                <c:pt idx="3">
                  <c:v>2</c:v>
                </c:pt>
                <c:pt idx="4">
                  <c:v>2</c:v>
                </c:pt>
                <c:pt idx="5">
                  <c:v>3</c:v>
                </c:pt>
                <c:pt idx="6">
                  <c:v>3</c:v>
                </c:pt>
                <c:pt idx="7">
                  <c:v>5</c:v>
                </c:pt>
                <c:pt idx="8">
                  <c:v>6</c:v>
                </c:pt>
                <c:pt idx="9">
                  <c:v>9</c:v>
                </c:pt>
                <c:pt idx="10">
                  <c:v>10</c:v>
                </c:pt>
                <c:pt idx="11">
                  <c:v>11</c:v>
                </c:pt>
                <c:pt idx="12">
                  <c:v>12</c:v>
                </c:pt>
                <c:pt idx="13">
                  <c:v>13</c:v>
                </c:pt>
                <c:pt idx="14">
                  <c:v>13</c:v>
                </c:pt>
                <c:pt idx="15">
                  <c:v>14</c:v>
                </c:pt>
                <c:pt idx="16">
                  <c:v>14</c:v>
                </c:pt>
                <c:pt idx="17">
                  <c:v>17</c:v>
                </c:pt>
                <c:pt idx="18">
                  <c:v>17</c:v>
                </c:pt>
                <c:pt idx="19">
                  <c:v>18</c:v>
                </c:pt>
                <c:pt idx="20">
                  <c:v>19</c:v>
                </c:pt>
                <c:pt idx="21">
                  <c:v>21</c:v>
                </c:pt>
                <c:pt idx="22">
                  <c:v>21</c:v>
                </c:pt>
                <c:pt idx="23">
                  <c:v>23</c:v>
                </c:pt>
                <c:pt idx="24">
                  <c:v>24</c:v>
                </c:pt>
                <c:pt idx="25">
                  <c:v>24</c:v>
                </c:pt>
                <c:pt idx="26">
                  <c:v>24</c:v>
                </c:pt>
              </c:numCache>
            </c:numRef>
          </c:xVal>
          <c:yVal>
            <c:numRef>
              <c:f>'Kaplan-Meier Approach'!$N$102:$N$128</c:f>
              <c:numCache>
                <c:formatCode>0.000</c:formatCode>
                <c:ptCount val="27"/>
                <c:pt idx="1">
                  <c:v>0.85448317059727874</c:v>
                </c:pt>
                <c:pt idx="2">
                  <c:v>0.85448317059727874</c:v>
                </c:pt>
                <c:pt idx="3">
                  <c:v>0.85448317059727874</c:v>
                </c:pt>
                <c:pt idx="4">
                  <c:v>0.76215260817778874</c:v>
                </c:pt>
                <c:pt idx="5">
                  <c:v>0.76215260817778874</c:v>
                </c:pt>
                <c:pt idx="6">
                  <c:v>0.68248295090309519</c:v>
                </c:pt>
                <c:pt idx="7">
                  <c:v>0.68248295090309519</c:v>
                </c:pt>
                <c:pt idx="8">
                  <c:v>0.68248295090309519</c:v>
                </c:pt>
                <c:pt idx="9">
                  <c:v>0.68248295090309519</c:v>
                </c:pt>
                <c:pt idx="10">
                  <c:v>0.68248295090309519</c:v>
                </c:pt>
                <c:pt idx="11">
                  <c:v>0.68248295090309519</c:v>
                </c:pt>
                <c:pt idx="12">
                  <c:v>0.68248295090309519</c:v>
                </c:pt>
                <c:pt idx="13">
                  <c:v>0.68248295090309519</c:v>
                </c:pt>
                <c:pt idx="14">
                  <c:v>0.54575442917129824</c:v>
                </c:pt>
                <c:pt idx="15">
                  <c:v>0.54575442917129824</c:v>
                </c:pt>
                <c:pt idx="16">
                  <c:v>0.42935066095974239</c:v>
                </c:pt>
                <c:pt idx="17">
                  <c:v>0.42935066095974239</c:v>
                </c:pt>
                <c:pt idx="18">
                  <c:v>0.42935066095974239</c:v>
                </c:pt>
                <c:pt idx="19">
                  <c:v>0.42935066095974239</c:v>
                </c:pt>
                <c:pt idx="20">
                  <c:v>0.42935066095974239</c:v>
                </c:pt>
                <c:pt idx="21">
                  <c:v>0.42935066095974239</c:v>
                </c:pt>
                <c:pt idx="22">
                  <c:v>0.1656743768616305</c:v>
                </c:pt>
                <c:pt idx="23">
                  <c:v>0.1656743768616305</c:v>
                </c:pt>
                <c:pt idx="24">
                  <c:v>0.1656743768616305</c:v>
                </c:pt>
                <c:pt idx="25">
                  <c:v>0.1656743768616305</c:v>
                </c:pt>
                <c:pt idx="26">
                  <c:v>0.1656743768616305</c:v>
                </c:pt>
              </c:numCache>
            </c:numRef>
          </c:yVal>
          <c:smooth val="0"/>
          <c:extLst>
            <c:ext xmlns:c16="http://schemas.microsoft.com/office/drawing/2014/chart" uri="{C3380CC4-5D6E-409C-BE32-E72D297353CC}">
              <c16:uniqueId val="{00000001-65F5-4D28-9B06-304C96077C85}"/>
            </c:ext>
          </c:extLst>
        </c:ser>
        <c:ser>
          <c:idx val="2"/>
          <c:order val="2"/>
          <c:tx>
            <c:strRef>
              <c:f>'Kaplan-Meier Approach'!$O$101</c:f>
              <c:strCache>
                <c:ptCount val="1"/>
              </c:strCache>
            </c:strRef>
          </c:tx>
          <c:spPr>
            <a:ln w="19050" cap="rnd">
              <a:solidFill>
                <a:schemeClr val="accent3"/>
              </a:solidFill>
              <a:prstDash val="dash"/>
              <a:round/>
            </a:ln>
            <a:effectLst/>
          </c:spPr>
          <c:marker>
            <c:symbol val="triangle"/>
            <c:size val="5"/>
            <c:spPr>
              <a:solidFill>
                <a:schemeClr val="accent3"/>
              </a:solidFill>
              <a:ln w="9525">
                <a:solidFill>
                  <a:schemeClr val="accent3"/>
                </a:solidFill>
              </a:ln>
              <a:effectLst/>
            </c:spPr>
          </c:marker>
          <c:xVal>
            <c:numRef>
              <c:f>'Kaplan-Meier Approach'!$E$102:$E$128</c:f>
              <c:numCache>
                <c:formatCode>General</c:formatCode>
                <c:ptCount val="27"/>
                <c:pt idx="0">
                  <c:v>0</c:v>
                </c:pt>
                <c:pt idx="1">
                  <c:v>0</c:v>
                </c:pt>
                <c:pt idx="2">
                  <c:v>1</c:v>
                </c:pt>
                <c:pt idx="3">
                  <c:v>2</c:v>
                </c:pt>
                <c:pt idx="4">
                  <c:v>2</c:v>
                </c:pt>
                <c:pt idx="5">
                  <c:v>3</c:v>
                </c:pt>
                <c:pt idx="6">
                  <c:v>3</c:v>
                </c:pt>
                <c:pt idx="7">
                  <c:v>5</c:v>
                </c:pt>
                <c:pt idx="8">
                  <c:v>6</c:v>
                </c:pt>
                <c:pt idx="9">
                  <c:v>9</c:v>
                </c:pt>
                <c:pt idx="10">
                  <c:v>10</c:v>
                </c:pt>
                <c:pt idx="11">
                  <c:v>11</c:v>
                </c:pt>
                <c:pt idx="12">
                  <c:v>12</c:v>
                </c:pt>
                <c:pt idx="13">
                  <c:v>13</c:v>
                </c:pt>
                <c:pt idx="14">
                  <c:v>13</c:v>
                </c:pt>
                <c:pt idx="15">
                  <c:v>14</c:v>
                </c:pt>
                <c:pt idx="16">
                  <c:v>14</c:v>
                </c:pt>
                <c:pt idx="17">
                  <c:v>17</c:v>
                </c:pt>
                <c:pt idx="18">
                  <c:v>17</c:v>
                </c:pt>
                <c:pt idx="19">
                  <c:v>18</c:v>
                </c:pt>
                <c:pt idx="20">
                  <c:v>19</c:v>
                </c:pt>
                <c:pt idx="21">
                  <c:v>21</c:v>
                </c:pt>
                <c:pt idx="22">
                  <c:v>21</c:v>
                </c:pt>
                <c:pt idx="23">
                  <c:v>23</c:v>
                </c:pt>
                <c:pt idx="24">
                  <c:v>24</c:v>
                </c:pt>
                <c:pt idx="25">
                  <c:v>24</c:v>
                </c:pt>
                <c:pt idx="26">
                  <c:v>24</c:v>
                </c:pt>
              </c:numCache>
            </c:numRef>
          </c:xVal>
          <c:yVal>
            <c:numRef>
              <c:f>'Kaplan-Meier Approach'!$O$102:$O$128</c:f>
              <c:numCache>
                <c:formatCode>0.000</c:formatCode>
                <c:ptCount val="27"/>
                <c:pt idx="1">
                  <c:v>1</c:v>
                </c:pt>
                <c:pt idx="2">
                  <c:v>1</c:v>
                </c:pt>
                <c:pt idx="3">
                  <c:v>1</c:v>
                </c:pt>
                <c:pt idx="4">
                  <c:v>1</c:v>
                </c:pt>
                <c:pt idx="5">
                  <c:v>1</c:v>
                </c:pt>
                <c:pt idx="6">
                  <c:v>1</c:v>
                </c:pt>
                <c:pt idx="7">
                  <c:v>1</c:v>
                </c:pt>
                <c:pt idx="8">
                  <c:v>1</c:v>
                </c:pt>
                <c:pt idx="9">
                  <c:v>1</c:v>
                </c:pt>
                <c:pt idx="10">
                  <c:v>1</c:v>
                </c:pt>
                <c:pt idx="11">
                  <c:v>1</c:v>
                </c:pt>
                <c:pt idx="12">
                  <c:v>1</c:v>
                </c:pt>
                <c:pt idx="13">
                  <c:v>1</c:v>
                </c:pt>
                <c:pt idx="14">
                  <c:v>0.97424557082870156</c:v>
                </c:pt>
                <c:pt idx="15">
                  <c:v>0.97424557082870156</c:v>
                </c:pt>
                <c:pt idx="16">
                  <c:v>0.92176045015136854</c:v>
                </c:pt>
                <c:pt idx="17">
                  <c:v>0.92176045015136854</c:v>
                </c:pt>
                <c:pt idx="18">
                  <c:v>0.92176045015136854</c:v>
                </c:pt>
                <c:pt idx="19">
                  <c:v>0.92176045015136854</c:v>
                </c:pt>
                <c:pt idx="20">
                  <c:v>0.92176045015136854</c:v>
                </c:pt>
                <c:pt idx="21">
                  <c:v>0.92176045015136854</c:v>
                </c:pt>
                <c:pt idx="22">
                  <c:v>0.84765895647170275</c:v>
                </c:pt>
                <c:pt idx="23">
                  <c:v>0.84765895647170275</c:v>
                </c:pt>
                <c:pt idx="24">
                  <c:v>0.84765895647170275</c:v>
                </c:pt>
                <c:pt idx="25">
                  <c:v>0.84765895647170275</c:v>
                </c:pt>
                <c:pt idx="26">
                  <c:v>0.84765895647170275</c:v>
                </c:pt>
              </c:numCache>
            </c:numRef>
          </c:yVal>
          <c:smooth val="0"/>
          <c:extLst>
            <c:ext xmlns:c16="http://schemas.microsoft.com/office/drawing/2014/chart" uri="{C3380CC4-5D6E-409C-BE32-E72D297353CC}">
              <c16:uniqueId val="{00000002-65F5-4D28-9B06-304C96077C85}"/>
            </c:ext>
          </c:extLst>
        </c:ser>
        <c:dLbls>
          <c:showLegendKey val="0"/>
          <c:showVal val="0"/>
          <c:showCatName val="0"/>
          <c:showSerName val="0"/>
          <c:showPercent val="0"/>
          <c:showBubbleSize val="0"/>
        </c:dLbls>
        <c:axId val="16405088"/>
        <c:axId val="16406528"/>
      </c:scatterChart>
      <c:valAx>
        <c:axId val="16405088"/>
        <c:scaling>
          <c:orientation val="minMax"/>
          <c:max val="25"/>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Event Time (Years)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6528"/>
        <c:crosses val="autoZero"/>
        <c:crossBetween val="midCat"/>
      </c:valAx>
      <c:valAx>
        <c:axId val="16406528"/>
        <c:scaling>
          <c:orientation val="minMax"/>
          <c:max val="1"/>
        </c:scaling>
        <c:delete val="0"/>
        <c:axPos val="l"/>
        <c:majorGridlines>
          <c:spPr>
            <a:ln w="9525" cap="flat" cmpd="sng" algn="ctr">
              <a:no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5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 Function </a:t>
            </a:r>
          </a:p>
          <a:p>
            <a:pPr>
              <a:defRPr/>
            </a:pPr>
            <a:r>
              <a:rPr lang="en-US"/>
              <a:t>Placebo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Questions!$C$233</c:f>
              <c:strCache>
                <c:ptCount val="1"/>
                <c:pt idx="0">
                  <c:v>St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Questions!$B$234:$B$255</c:f>
              <c:numCache>
                <c:formatCode>General</c:formatCode>
                <c:ptCount val="22"/>
                <c:pt idx="0">
                  <c:v>0</c:v>
                </c:pt>
                <c:pt idx="1">
                  <c:v>0</c:v>
                </c:pt>
                <c:pt idx="2">
                  <c:v>4</c:v>
                </c:pt>
                <c:pt idx="3">
                  <c:v>5</c:v>
                </c:pt>
                <c:pt idx="4">
                  <c:v>5</c:v>
                </c:pt>
                <c:pt idx="5">
                  <c:v>6</c:v>
                </c:pt>
                <c:pt idx="6">
                  <c:v>6</c:v>
                </c:pt>
                <c:pt idx="7">
                  <c:v>7</c:v>
                </c:pt>
                <c:pt idx="8">
                  <c:v>7</c:v>
                </c:pt>
                <c:pt idx="9">
                  <c:v>8</c:v>
                </c:pt>
                <c:pt idx="10">
                  <c:v>8</c:v>
                </c:pt>
                <c:pt idx="11">
                  <c:v>9</c:v>
                </c:pt>
                <c:pt idx="12">
                  <c:v>9</c:v>
                </c:pt>
                <c:pt idx="13">
                  <c:v>11</c:v>
                </c:pt>
                <c:pt idx="14">
                  <c:v>12</c:v>
                </c:pt>
              </c:numCache>
            </c:numRef>
          </c:xVal>
          <c:yVal>
            <c:numRef>
              <c:f>Questions!$C$234:$C$255</c:f>
              <c:numCache>
                <c:formatCode>0.000</c:formatCode>
                <c:ptCount val="22"/>
                <c:pt idx="0">
                  <c:v>1</c:v>
                </c:pt>
                <c:pt idx="1">
                  <c:v>0.93333333333333335</c:v>
                </c:pt>
                <c:pt idx="2">
                  <c:v>0.93333333333333335</c:v>
                </c:pt>
                <c:pt idx="3">
                  <c:v>0.93333333333333335</c:v>
                </c:pt>
                <c:pt idx="4">
                  <c:v>0.85555555555555551</c:v>
                </c:pt>
                <c:pt idx="5">
                  <c:v>0.85555555555555551</c:v>
                </c:pt>
                <c:pt idx="6">
                  <c:v>0.77</c:v>
                </c:pt>
                <c:pt idx="7">
                  <c:v>0.77</c:v>
                </c:pt>
                <c:pt idx="8">
                  <c:v>0.67375000000000007</c:v>
                </c:pt>
                <c:pt idx="9">
                  <c:v>0.67375000000000007</c:v>
                </c:pt>
                <c:pt idx="10">
                  <c:v>0.56145833333333339</c:v>
                </c:pt>
                <c:pt idx="11">
                  <c:v>0.56145833333333339</c:v>
                </c:pt>
                <c:pt idx="12">
                  <c:v>0.42109375000000004</c:v>
                </c:pt>
                <c:pt idx="13">
                  <c:v>0.42109375000000004</c:v>
                </c:pt>
                <c:pt idx="14">
                  <c:v>0.42109375000000004</c:v>
                </c:pt>
              </c:numCache>
            </c:numRef>
          </c:yVal>
          <c:smooth val="0"/>
          <c:extLst>
            <c:ext xmlns:c16="http://schemas.microsoft.com/office/drawing/2014/chart" uri="{C3380CC4-5D6E-409C-BE32-E72D297353CC}">
              <c16:uniqueId val="{00000000-5688-41DE-8572-9C419327DA4D}"/>
            </c:ext>
          </c:extLst>
        </c:ser>
        <c:dLbls>
          <c:showLegendKey val="0"/>
          <c:showVal val="0"/>
          <c:showCatName val="0"/>
          <c:showSerName val="0"/>
          <c:showPercent val="0"/>
          <c:showBubbleSize val="0"/>
        </c:dLbls>
        <c:axId val="113576512"/>
        <c:axId val="113574112"/>
      </c:scatterChart>
      <c:valAx>
        <c:axId val="113576512"/>
        <c:scaling>
          <c:orientation val="minMax"/>
          <c:max val="1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Event Time (Years)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74112"/>
        <c:crosses val="autoZero"/>
        <c:crossBetween val="midCat"/>
      </c:valAx>
      <c:valAx>
        <c:axId val="11357411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765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 Function </a:t>
            </a:r>
          </a:p>
          <a:p>
            <a:pPr>
              <a:defRPr/>
            </a:pPr>
            <a:r>
              <a:rPr lang="en-US"/>
              <a:t>New Anti-Arrhythmic </a:t>
            </a:r>
            <a:r>
              <a:rPr lang="en-US" baseline="0"/>
              <a:t>Drug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Questions!$C$257</c:f>
              <c:strCache>
                <c:ptCount val="1"/>
                <c:pt idx="0">
                  <c:v>St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Questions!$B$258:$B$276</c:f>
              <c:numCache>
                <c:formatCode>General</c:formatCode>
                <c:ptCount val="19"/>
                <c:pt idx="0">
                  <c:v>0</c:v>
                </c:pt>
                <c:pt idx="1">
                  <c:v>6</c:v>
                </c:pt>
                <c:pt idx="2">
                  <c:v>6</c:v>
                </c:pt>
                <c:pt idx="3">
                  <c:v>7</c:v>
                </c:pt>
                <c:pt idx="4">
                  <c:v>8</c:v>
                </c:pt>
                <c:pt idx="5">
                  <c:v>8</c:v>
                </c:pt>
                <c:pt idx="6">
                  <c:v>9</c:v>
                </c:pt>
                <c:pt idx="7">
                  <c:v>10</c:v>
                </c:pt>
                <c:pt idx="8">
                  <c:v>11</c:v>
                </c:pt>
                <c:pt idx="9">
                  <c:v>11</c:v>
                </c:pt>
                <c:pt idx="10">
                  <c:v>12</c:v>
                </c:pt>
              </c:numCache>
            </c:numRef>
          </c:xVal>
          <c:yVal>
            <c:numRef>
              <c:f>Questions!$C$258:$C$276</c:f>
              <c:numCache>
                <c:formatCode>0.000</c:formatCode>
                <c:ptCount val="19"/>
                <c:pt idx="0">
                  <c:v>1</c:v>
                </c:pt>
                <c:pt idx="1">
                  <c:v>1</c:v>
                </c:pt>
                <c:pt idx="2">
                  <c:v>0.92307692307692313</c:v>
                </c:pt>
                <c:pt idx="3">
                  <c:v>0.92307692307692313</c:v>
                </c:pt>
                <c:pt idx="4">
                  <c:v>0.92307692307692313</c:v>
                </c:pt>
                <c:pt idx="5">
                  <c:v>0.83076923076923082</c:v>
                </c:pt>
                <c:pt idx="6">
                  <c:v>0.83076923076923082</c:v>
                </c:pt>
                <c:pt idx="7">
                  <c:v>0.83076923076923082</c:v>
                </c:pt>
                <c:pt idx="8">
                  <c:v>0.83076923076923082</c:v>
                </c:pt>
                <c:pt idx="9">
                  <c:v>0.55384615384615388</c:v>
                </c:pt>
                <c:pt idx="10">
                  <c:v>0.55384615384615388</c:v>
                </c:pt>
              </c:numCache>
            </c:numRef>
          </c:yVal>
          <c:smooth val="0"/>
          <c:extLst>
            <c:ext xmlns:c16="http://schemas.microsoft.com/office/drawing/2014/chart" uri="{C3380CC4-5D6E-409C-BE32-E72D297353CC}">
              <c16:uniqueId val="{00000000-5D8D-4A0E-B751-05BB7E82AF92}"/>
            </c:ext>
          </c:extLst>
        </c:ser>
        <c:dLbls>
          <c:showLegendKey val="0"/>
          <c:showVal val="0"/>
          <c:showCatName val="0"/>
          <c:showSerName val="0"/>
          <c:showPercent val="0"/>
          <c:showBubbleSize val="0"/>
        </c:dLbls>
        <c:axId val="2094921696"/>
        <c:axId val="2094922176"/>
      </c:scatterChart>
      <c:valAx>
        <c:axId val="2094921696"/>
        <c:scaling>
          <c:orientation val="minMax"/>
          <c:max val="1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Event Time (Years)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922176"/>
        <c:crosses val="autoZero"/>
        <c:crossBetween val="midCat"/>
      </c:valAx>
      <c:valAx>
        <c:axId val="209492217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921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Survival Functions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a:t>Placebo and </a:t>
            </a:r>
            <a:r>
              <a:rPr lang="en-US" sz="1400" b="0" i="0" u="none" strike="noStrike" kern="1200" spc="0" baseline="0">
                <a:solidFill>
                  <a:sysClr val="windowText" lastClr="000000">
                    <a:lumMod val="65000"/>
                    <a:lumOff val="35000"/>
                  </a:sysClr>
                </a:solidFill>
              </a:rPr>
              <a:t>New Anti-Arrhythmic Drug</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tx>
            <c:strRef>
              <c:f>Questions!$C$280</c:f>
              <c:strCache>
                <c:ptCount val="1"/>
                <c:pt idx="0">
                  <c:v>Placebo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Questions!$B$281:$B$299</c:f>
              <c:numCache>
                <c:formatCode>General</c:formatCode>
                <c:ptCount val="19"/>
                <c:pt idx="0">
                  <c:v>0</c:v>
                </c:pt>
                <c:pt idx="1">
                  <c:v>0</c:v>
                </c:pt>
                <c:pt idx="2" formatCode="0">
                  <c:v>4</c:v>
                </c:pt>
                <c:pt idx="3" formatCode="0">
                  <c:v>5</c:v>
                </c:pt>
                <c:pt idx="4">
                  <c:v>5</c:v>
                </c:pt>
                <c:pt idx="5" formatCode="0">
                  <c:v>6</c:v>
                </c:pt>
                <c:pt idx="6">
                  <c:v>6</c:v>
                </c:pt>
                <c:pt idx="7">
                  <c:v>6</c:v>
                </c:pt>
                <c:pt idx="8" formatCode="0">
                  <c:v>7</c:v>
                </c:pt>
                <c:pt idx="9">
                  <c:v>7</c:v>
                </c:pt>
                <c:pt idx="10" formatCode="0">
                  <c:v>8</c:v>
                </c:pt>
                <c:pt idx="11">
                  <c:v>8</c:v>
                </c:pt>
                <c:pt idx="12">
                  <c:v>8</c:v>
                </c:pt>
                <c:pt idx="13" formatCode="0">
                  <c:v>9</c:v>
                </c:pt>
                <c:pt idx="14">
                  <c:v>9</c:v>
                </c:pt>
                <c:pt idx="15">
                  <c:v>10</c:v>
                </c:pt>
                <c:pt idx="16" formatCode="0">
                  <c:v>11</c:v>
                </c:pt>
                <c:pt idx="17">
                  <c:v>11</c:v>
                </c:pt>
                <c:pt idx="18" formatCode="0">
                  <c:v>12</c:v>
                </c:pt>
              </c:numCache>
            </c:numRef>
          </c:xVal>
          <c:yVal>
            <c:numRef>
              <c:f>Questions!$C$281:$C$299</c:f>
              <c:numCache>
                <c:formatCode>0.000</c:formatCode>
                <c:ptCount val="19"/>
                <c:pt idx="0">
                  <c:v>1</c:v>
                </c:pt>
                <c:pt idx="1">
                  <c:v>0.93333333333333335</c:v>
                </c:pt>
                <c:pt idx="2">
                  <c:v>0.93333333333333335</c:v>
                </c:pt>
                <c:pt idx="3">
                  <c:v>0.93333333333333335</c:v>
                </c:pt>
                <c:pt idx="4">
                  <c:v>0.85555555555555551</c:v>
                </c:pt>
                <c:pt idx="5">
                  <c:v>0.85555555555555551</c:v>
                </c:pt>
                <c:pt idx="6">
                  <c:v>0.77</c:v>
                </c:pt>
                <c:pt idx="7">
                  <c:v>0.77</c:v>
                </c:pt>
                <c:pt idx="8">
                  <c:v>0.77</c:v>
                </c:pt>
                <c:pt idx="9">
                  <c:v>0.67375000000000007</c:v>
                </c:pt>
                <c:pt idx="10">
                  <c:v>0.67375000000000007</c:v>
                </c:pt>
                <c:pt idx="11">
                  <c:v>0.56145833333333339</c:v>
                </c:pt>
                <c:pt idx="12">
                  <c:v>0.56145833333333339</c:v>
                </c:pt>
                <c:pt idx="13">
                  <c:v>0.56145833333333339</c:v>
                </c:pt>
                <c:pt idx="14">
                  <c:v>0.42109375000000004</c:v>
                </c:pt>
                <c:pt idx="15">
                  <c:v>0.42109375000000004</c:v>
                </c:pt>
                <c:pt idx="16">
                  <c:v>0.42109375000000004</c:v>
                </c:pt>
                <c:pt idx="17">
                  <c:v>0.42109375000000004</c:v>
                </c:pt>
                <c:pt idx="18">
                  <c:v>0.42109375000000004</c:v>
                </c:pt>
              </c:numCache>
            </c:numRef>
          </c:yVal>
          <c:smooth val="0"/>
          <c:extLst>
            <c:ext xmlns:c16="http://schemas.microsoft.com/office/drawing/2014/chart" uri="{C3380CC4-5D6E-409C-BE32-E72D297353CC}">
              <c16:uniqueId val="{00000000-6848-492C-A63F-35BD88BE841D}"/>
            </c:ext>
          </c:extLst>
        </c:ser>
        <c:ser>
          <c:idx val="1"/>
          <c:order val="1"/>
          <c:tx>
            <c:strRef>
              <c:f>Questions!$D$280</c:f>
              <c:strCache>
                <c:ptCount val="1"/>
                <c:pt idx="0">
                  <c:v>New Drug</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Questions!$B$281:$B$299</c:f>
              <c:numCache>
                <c:formatCode>General</c:formatCode>
                <c:ptCount val="19"/>
                <c:pt idx="0">
                  <c:v>0</c:v>
                </c:pt>
                <c:pt idx="1">
                  <c:v>0</c:v>
                </c:pt>
                <c:pt idx="2" formatCode="0">
                  <c:v>4</c:v>
                </c:pt>
                <c:pt idx="3" formatCode="0">
                  <c:v>5</c:v>
                </c:pt>
                <c:pt idx="4">
                  <c:v>5</c:v>
                </c:pt>
                <c:pt idx="5" formatCode="0">
                  <c:v>6</c:v>
                </c:pt>
                <c:pt idx="6">
                  <c:v>6</c:v>
                </c:pt>
                <c:pt idx="7">
                  <c:v>6</c:v>
                </c:pt>
                <c:pt idx="8" formatCode="0">
                  <c:v>7</c:v>
                </c:pt>
                <c:pt idx="9">
                  <c:v>7</c:v>
                </c:pt>
                <c:pt idx="10" formatCode="0">
                  <c:v>8</c:v>
                </c:pt>
                <c:pt idx="11">
                  <c:v>8</c:v>
                </c:pt>
                <c:pt idx="12">
                  <c:v>8</c:v>
                </c:pt>
                <c:pt idx="13" formatCode="0">
                  <c:v>9</c:v>
                </c:pt>
                <c:pt idx="14">
                  <c:v>9</c:v>
                </c:pt>
                <c:pt idx="15">
                  <c:v>10</c:v>
                </c:pt>
                <c:pt idx="16" formatCode="0">
                  <c:v>11</c:v>
                </c:pt>
                <c:pt idx="17">
                  <c:v>11</c:v>
                </c:pt>
                <c:pt idx="18" formatCode="0">
                  <c:v>12</c:v>
                </c:pt>
              </c:numCache>
            </c:numRef>
          </c:xVal>
          <c:yVal>
            <c:numRef>
              <c:f>Questions!$D$281:$D$299</c:f>
              <c:numCache>
                <c:formatCode>0.000</c:formatCode>
                <c:ptCount val="19"/>
                <c:pt idx="0">
                  <c:v>1</c:v>
                </c:pt>
                <c:pt idx="1">
                  <c:v>1</c:v>
                </c:pt>
                <c:pt idx="2">
                  <c:v>1</c:v>
                </c:pt>
                <c:pt idx="3">
                  <c:v>1</c:v>
                </c:pt>
                <c:pt idx="4">
                  <c:v>1</c:v>
                </c:pt>
                <c:pt idx="5">
                  <c:v>1</c:v>
                </c:pt>
                <c:pt idx="6">
                  <c:v>1</c:v>
                </c:pt>
                <c:pt idx="7">
                  <c:v>0.92307692307692313</c:v>
                </c:pt>
                <c:pt idx="8">
                  <c:v>0.92307692307692313</c:v>
                </c:pt>
                <c:pt idx="9">
                  <c:v>0.92307692307692313</c:v>
                </c:pt>
                <c:pt idx="10">
                  <c:v>0.92307692307692313</c:v>
                </c:pt>
                <c:pt idx="11">
                  <c:v>0.92307692307692313</c:v>
                </c:pt>
                <c:pt idx="12">
                  <c:v>0.83076923076923082</c:v>
                </c:pt>
                <c:pt idx="13">
                  <c:v>0.83076923076923082</c:v>
                </c:pt>
                <c:pt idx="14">
                  <c:v>0.83076923076923082</c:v>
                </c:pt>
                <c:pt idx="15">
                  <c:v>0.83076923076923082</c:v>
                </c:pt>
                <c:pt idx="16">
                  <c:v>0.83076923076923082</c:v>
                </c:pt>
                <c:pt idx="17">
                  <c:v>0.55384615384615388</c:v>
                </c:pt>
                <c:pt idx="18">
                  <c:v>0.55384615384615388</c:v>
                </c:pt>
              </c:numCache>
            </c:numRef>
          </c:yVal>
          <c:smooth val="0"/>
          <c:extLst>
            <c:ext xmlns:c16="http://schemas.microsoft.com/office/drawing/2014/chart" uri="{C3380CC4-5D6E-409C-BE32-E72D297353CC}">
              <c16:uniqueId val="{00000001-6848-492C-A63F-35BD88BE841D}"/>
            </c:ext>
          </c:extLst>
        </c:ser>
        <c:dLbls>
          <c:showLegendKey val="0"/>
          <c:showVal val="0"/>
          <c:showCatName val="0"/>
          <c:showSerName val="0"/>
          <c:showPercent val="0"/>
          <c:showBubbleSize val="0"/>
        </c:dLbls>
        <c:axId val="976054448"/>
        <c:axId val="199725232"/>
      </c:scatterChart>
      <c:valAx>
        <c:axId val="976054448"/>
        <c:scaling>
          <c:orientation val="minMax"/>
          <c:max val="1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Event Time (Years)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25232"/>
        <c:crosses val="autoZero"/>
        <c:crossBetween val="midCat"/>
      </c:valAx>
      <c:valAx>
        <c:axId val="19972523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0544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 Function (Obese)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Questions!$C$414</c:f>
              <c:strCache>
                <c:ptCount val="1"/>
                <c:pt idx="0">
                  <c:v>St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Questions!$B$415:$B$430</c:f>
              <c:numCache>
                <c:formatCode>General</c:formatCode>
                <c:ptCount val="16"/>
                <c:pt idx="0">
                  <c:v>0</c:v>
                </c:pt>
                <c:pt idx="1">
                  <c:v>0</c:v>
                </c:pt>
                <c:pt idx="2">
                  <c:v>25</c:v>
                </c:pt>
                <c:pt idx="3">
                  <c:v>25</c:v>
                </c:pt>
                <c:pt idx="4">
                  <c:v>28</c:v>
                </c:pt>
                <c:pt idx="5">
                  <c:v>29</c:v>
                </c:pt>
                <c:pt idx="6">
                  <c:v>29</c:v>
                </c:pt>
                <c:pt idx="7">
                  <c:v>31</c:v>
                </c:pt>
                <c:pt idx="8">
                  <c:v>31</c:v>
                </c:pt>
                <c:pt idx="9">
                  <c:v>32</c:v>
                </c:pt>
                <c:pt idx="10">
                  <c:v>35</c:v>
                </c:pt>
                <c:pt idx="11">
                  <c:v>36</c:v>
                </c:pt>
                <c:pt idx="12">
                  <c:v>37</c:v>
                </c:pt>
                <c:pt idx="13">
                  <c:v>38</c:v>
                </c:pt>
                <c:pt idx="14">
                  <c:v>39</c:v>
                </c:pt>
                <c:pt idx="15">
                  <c:v>41</c:v>
                </c:pt>
              </c:numCache>
            </c:numRef>
          </c:xVal>
          <c:yVal>
            <c:numRef>
              <c:f>Questions!$C$415:$C$430</c:f>
              <c:numCache>
                <c:formatCode>0.000</c:formatCode>
                <c:ptCount val="16"/>
                <c:pt idx="0" formatCode="0.0">
                  <c:v>1</c:v>
                </c:pt>
                <c:pt idx="1">
                  <c:v>0.90909090909090906</c:v>
                </c:pt>
                <c:pt idx="2">
                  <c:v>0.90909090909090906</c:v>
                </c:pt>
                <c:pt idx="3">
                  <c:v>0.81818181818181812</c:v>
                </c:pt>
                <c:pt idx="4">
                  <c:v>0.81818181818181812</c:v>
                </c:pt>
                <c:pt idx="5">
                  <c:v>0.81818181818181812</c:v>
                </c:pt>
                <c:pt idx="6">
                  <c:v>0.71590909090909083</c:v>
                </c:pt>
                <c:pt idx="7">
                  <c:v>0.71590909090909083</c:v>
                </c:pt>
                <c:pt idx="8">
                  <c:v>0.61363636363636354</c:v>
                </c:pt>
                <c:pt idx="9">
                  <c:v>0.61363636363636354</c:v>
                </c:pt>
                <c:pt idx="10">
                  <c:v>0.61363636363636354</c:v>
                </c:pt>
                <c:pt idx="11">
                  <c:v>0.61363636363636354</c:v>
                </c:pt>
                <c:pt idx="12">
                  <c:v>0.61363636363636354</c:v>
                </c:pt>
                <c:pt idx="13">
                  <c:v>0.61363636363636354</c:v>
                </c:pt>
                <c:pt idx="14">
                  <c:v>0.61363636363636354</c:v>
                </c:pt>
                <c:pt idx="15">
                  <c:v>0.61363636363636354</c:v>
                </c:pt>
              </c:numCache>
            </c:numRef>
          </c:yVal>
          <c:smooth val="0"/>
          <c:extLst>
            <c:ext xmlns:c16="http://schemas.microsoft.com/office/drawing/2014/chart" uri="{C3380CC4-5D6E-409C-BE32-E72D297353CC}">
              <c16:uniqueId val="{00000000-4CD5-48E8-9138-32AA5180BB3D}"/>
            </c:ext>
          </c:extLst>
        </c:ser>
        <c:dLbls>
          <c:showLegendKey val="0"/>
          <c:showVal val="0"/>
          <c:showCatName val="0"/>
          <c:showSerName val="0"/>
          <c:showPercent val="0"/>
          <c:showBubbleSize val="0"/>
        </c:dLbls>
        <c:axId val="2132418112"/>
        <c:axId val="2132418592"/>
      </c:scatterChart>
      <c:valAx>
        <c:axId val="2132418112"/>
        <c:scaling>
          <c:orientation val="minMax"/>
          <c:max val="4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Event Time (Weeks)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418592"/>
        <c:crosses val="autoZero"/>
        <c:crossBetween val="midCat"/>
      </c:valAx>
      <c:valAx>
        <c:axId val="213241859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418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a:t>
            </a:r>
            <a:r>
              <a:rPr lang="en-US" baseline="0"/>
              <a:t> Function (Not Obese)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Questions!$C$435</c:f>
              <c:strCache>
                <c:ptCount val="1"/>
                <c:pt idx="0">
                  <c:v>St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Questions!$B$436:$B$450</c:f>
              <c:numCache>
                <c:formatCode>General</c:formatCode>
                <c:ptCount val="15"/>
                <c:pt idx="0">
                  <c:v>0</c:v>
                </c:pt>
                <c:pt idx="1">
                  <c:v>0</c:v>
                </c:pt>
                <c:pt idx="2">
                  <c:v>27</c:v>
                </c:pt>
                <c:pt idx="3">
                  <c:v>27</c:v>
                </c:pt>
                <c:pt idx="4">
                  <c:v>31</c:v>
                </c:pt>
                <c:pt idx="5">
                  <c:v>32</c:v>
                </c:pt>
                <c:pt idx="6">
                  <c:v>32</c:v>
                </c:pt>
                <c:pt idx="7">
                  <c:v>34</c:v>
                </c:pt>
                <c:pt idx="8">
                  <c:v>36</c:v>
                </c:pt>
                <c:pt idx="9">
                  <c:v>36</c:v>
                </c:pt>
                <c:pt idx="10">
                  <c:v>37</c:v>
                </c:pt>
                <c:pt idx="11">
                  <c:v>39</c:v>
                </c:pt>
                <c:pt idx="12">
                  <c:v>39</c:v>
                </c:pt>
                <c:pt idx="13">
                  <c:v>40</c:v>
                </c:pt>
                <c:pt idx="14">
                  <c:v>41</c:v>
                </c:pt>
              </c:numCache>
            </c:numRef>
          </c:xVal>
          <c:yVal>
            <c:numRef>
              <c:f>Questions!$C$436:$C$450</c:f>
              <c:numCache>
                <c:formatCode>0.000</c:formatCode>
                <c:ptCount val="15"/>
                <c:pt idx="0" formatCode="0.0">
                  <c:v>1</c:v>
                </c:pt>
                <c:pt idx="1">
                  <c:v>0.90909090909090906</c:v>
                </c:pt>
                <c:pt idx="2">
                  <c:v>0.90909090909090906</c:v>
                </c:pt>
                <c:pt idx="3">
                  <c:v>0.81818181818181812</c:v>
                </c:pt>
                <c:pt idx="4">
                  <c:v>0.81818181818181812</c:v>
                </c:pt>
                <c:pt idx="5">
                  <c:v>0.81818181818181812</c:v>
                </c:pt>
                <c:pt idx="6">
                  <c:v>0.71590909090909083</c:v>
                </c:pt>
                <c:pt idx="7">
                  <c:v>0.71590909090909083</c:v>
                </c:pt>
                <c:pt idx="8">
                  <c:v>0.71590909090909083</c:v>
                </c:pt>
                <c:pt idx="9">
                  <c:v>0.71590909090909083</c:v>
                </c:pt>
                <c:pt idx="10">
                  <c:v>0.71590909090909083</c:v>
                </c:pt>
                <c:pt idx="11">
                  <c:v>0.71590909090909083</c:v>
                </c:pt>
                <c:pt idx="12">
                  <c:v>0.71590909090909083</c:v>
                </c:pt>
                <c:pt idx="13">
                  <c:v>0.71590909090909083</c:v>
                </c:pt>
                <c:pt idx="14">
                  <c:v>0.71590909090909083</c:v>
                </c:pt>
              </c:numCache>
            </c:numRef>
          </c:yVal>
          <c:smooth val="0"/>
          <c:extLst>
            <c:ext xmlns:c16="http://schemas.microsoft.com/office/drawing/2014/chart" uri="{C3380CC4-5D6E-409C-BE32-E72D297353CC}">
              <c16:uniqueId val="{00000000-3BC9-48F1-AFE3-CB0A93391BFC}"/>
            </c:ext>
          </c:extLst>
        </c:ser>
        <c:dLbls>
          <c:showLegendKey val="0"/>
          <c:showVal val="0"/>
          <c:showCatName val="0"/>
          <c:showSerName val="0"/>
          <c:showPercent val="0"/>
          <c:showBubbleSize val="0"/>
        </c:dLbls>
        <c:axId val="2096862592"/>
        <c:axId val="1047045680"/>
      </c:scatterChart>
      <c:valAx>
        <c:axId val="2096862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Event Time (Weeks)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045680"/>
        <c:crosses val="autoZero"/>
        <c:crossBetween val="midCat"/>
      </c:valAx>
      <c:valAx>
        <c:axId val="104704568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862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 Function (Obese and Not Obese)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Questions!$C$455</c:f>
              <c:strCache>
                <c:ptCount val="1"/>
                <c:pt idx="0">
                  <c:v>Obese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Questions!$B$456:$B$477</c:f>
              <c:numCache>
                <c:formatCode>General</c:formatCode>
                <c:ptCount val="22"/>
                <c:pt idx="0">
                  <c:v>0</c:v>
                </c:pt>
                <c:pt idx="1">
                  <c:v>0</c:v>
                </c:pt>
                <c:pt idx="2">
                  <c:v>0</c:v>
                </c:pt>
                <c:pt idx="3">
                  <c:v>25</c:v>
                </c:pt>
                <c:pt idx="4">
                  <c:v>25</c:v>
                </c:pt>
                <c:pt idx="5">
                  <c:v>27</c:v>
                </c:pt>
                <c:pt idx="6">
                  <c:v>27</c:v>
                </c:pt>
                <c:pt idx="7">
                  <c:v>28</c:v>
                </c:pt>
                <c:pt idx="8">
                  <c:v>29</c:v>
                </c:pt>
                <c:pt idx="9">
                  <c:v>29</c:v>
                </c:pt>
                <c:pt idx="10">
                  <c:v>31</c:v>
                </c:pt>
                <c:pt idx="11">
                  <c:v>31</c:v>
                </c:pt>
                <c:pt idx="12">
                  <c:v>32</c:v>
                </c:pt>
                <c:pt idx="13">
                  <c:v>32</c:v>
                </c:pt>
                <c:pt idx="14">
                  <c:v>34</c:v>
                </c:pt>
                <c:pt idx="15">
                  <c:v>35</c:v>
                </c:pt>
                <c:pt idx="16">
                  <c:v>36</c:v>
                </c:pt>
                <c:pt idx="17">
                  <c:v>37</c:v>
                </c:pt>
                <c:pt idx="18">
                  <c:v>38</c:v>
                </c:pt>
                <c:pt idx="19">
                  <c:v>39</c:v>
                </c:pt>
                <c:pt idx="20">
                  <c:v>40</c:v>
                </c:pt>
                <c:pt idx="21">
                  <c:v>41</c:v>
                </c:pt>
              </c:numCache>
            </c:numRef>
          </c:xVal>
          <c:yVal>
            <c:numRef>
              <c:f>Questions!$C$456:$C$477</c:f>
              <c:numCache>
                <c:formatCode>0.000</c:formatCode>
                <c:ptCount val="22"/>
                <c:pt idx="0" formatCode="0.0">
                  <c:v>1</c:v>
                </c:pt>
                <c:pt idx="1">
                  <c:v>0.90909090909090906</c:v>
                </c:pt>
                <c:pt idx="2">
                  <c:v>0.90909090909090906</c:v>
                </c:pt>
                <c:pt idx="3">
                  <c:v>0.90909090909090906</c:v>
                </c:pt>
                <c:pt idx="4">
                  <c:v>0.81818181818181812</c:v>
                </c:pt>
                <c:pt idx="5">
                  <c:v>0.81818181818181812</c:v>
                </c:pt>
                <c:pt idx="6">
                  <c:v>0.81818181818181812</c:v>
                </c:pt>
                <c:pt idx="7">
                  <c:v>0.81818181818181812</c:v>
                </c:pt>
                <c:pt idx="8">
                  <c:v>0.81818181818181812</c:v>
                </c:pt>
                <c:pt idx="9">
                  <c:v>0.71590909090909083</c:v>
                </c:pt>
                <c:pt idx="10">
                  <c:v>0.71590909090909083</c:v>
                </c:pt>
                <c:pt idx="11">
                  <c:v>0.61363636363636354</c:v>
                </c:pt>
                <c:pt idx="12">
                  <c:v>0.61363636363636354</c:v>
                </c:pt>
                <c:pt idx="13">
                  <c:v>0.61363636363636354</c:v>
                </c:pt>
                <c:pt idx="14">
                  <c:v>0.61363636363636354</c:v>
                </c:pt>
                <c:pt idx="15">
                  <c:v>0.61363636363636354</c:v>
                </c:pt>
                <c:pt idx="16">
                  <c:v>0.61363636363636354</c:v>
                </c:pt>
                <c:pt idx="17">
                  <c:v>0.61363636363636354</c:v>
                </c:pt>
                <c:pt idx="18">
                  <c:v>0.61363636363636354</c:v>
                </c:pt>
                <c:pt idx="19">
                  <c:v>0.61363636363636354</c:v>
                </c:pt>
                <c:pt idx="20">
                  <c:v>0.61363636363636354</c:v>
                </c:pt>
                <c:pt idx="21">
                  <c:v>0.61363636363636354</c:v>
                </c:pt>
              </c:numCache>
            </c:numRef>
          </c:yVal>
          <c:smooth val="0"/>
          <c:extLst>
            <c:ext xmlns:c16="http://schemas.microsoft.com/office/drawing/2014/chart" uri="{C3380CC4-5D6E-409C-BE32-E72D297353CC}">
              <c16:uniqueId val="{00000000-C6F5-49FB-ABB6-B267B84CDE80}"/>
            </c:ext>
          </c:extLst>
        </c:ser>
        <c:ser>
          <c:idx val="1"/>
          <c:order val="1"/>
          <c:tx>
            <c:strRef>
              <c:f>Questions!$D$455</c:f>
              <c:strCache>
                <c:ptCount val="1"/>
                <c:pt idx="0">
                  <c:v>Not Obese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Questions!$B$456:$B$477</c:f>
              <c:numCache>
                <c:formatCode>General</c:formatCode>
                <c:ptCount val="22"/>
                <c:pt idx="0">
                  <c:v>0</c:v>
                </c:pt>
                <c:pt idx="1">
                  <c:v>0</c:v>
                </c:pt>
                <c:pt idx="2">
                  <c:v>0</c:v>
                </c:pt>
                <c:pt idx="3">
                  <c:v>25</c:v>
                </c:pt>
                <c:pt idx="4">
                  <c:v>25</c:v>
                </c:pt>
                <c:pt idx="5">
                  <c:v>27</c:v>
                </c:pt>
                <c:pt idx="6">
                  <c:v>27</c:v>
                </c:pt>
                <c:pt idx="7">
                  <c:v>28</c:v>
                </c:pt>
                <c:pt idx="8">
                  <c:v>29</c:v>
                </c:pt>
                <c:pt idx="9">
                  <c:v>29</c:v>
                </c:pt>
                <c:pt idx="10">
                  <c:v>31</c:v>
                </c:pt>
                <c:pt idx="11">
                  <c:v>31</c:v>
                </c:pt>
                <c:pt idx="12">
                  <c:v>32</c:v>
                </c:pt>
                <c:pt idx="13">
                  <c:v>32</c:v>
                </c:pt>
                <c:pt idx="14">
                  <c:v>34</c:v>
                </c:pt>
                <c:pt idx="15">
                  <c:v>35</c:v>
                </c:pt>
                <c:pt idx="16">
                  <c:v>36</c:v>
                </c:pt>
                <c:pt idx="17">
                  <c:v>37</c:v>
                </c:pt>
                <c:pt idx="18">
                  <c:v>38</c:v>
                </c:pt>
                <c:pt idx="19">
                  <c:v>39</c:v>
                </c:pt>
                <c:pt idx="20">
                  <c:v>40</c:v>
                </c:pt>
                <c:pt idx="21">
                  <c:v>41</c:v>
                </c:pt>
              </c:numCache>
            </c:numRef>
          </c:xVal>
          <c:yVal>
            <c:numRef>
              <c:f>Questions!$D$456:$D$477</c:f>
              <c:numCache>
                <c:formatCode>0.000</c:formatCode>
                <c:ptCount val="22"/>
                <c:pt idx="0" formatCode="0.0">
                  <c:v>1</c:v>
                </c:pt>
                <c:pt idx="1">
                  <c:v>1</c:v>
                </c:pt>
                <c:pt idx="2">
                  <c:v>0.90909090909090906</c:v>
                </c:pt>
                <c:pt idx="3">
                  <c:v>0.90909090909090906</c:v>
                </c:pt>
                <c:pt idx="4">
                  <c:v>0.90909090909090906</c:v>
                </c:pt>
                <c:pt idx="5">
                  <c:v>0.90909090909090906</c:v>
                </c:pt>
                <c:pt idx="6">
                  <c:v>0.81818181818181812</c:v>
                </c:pt>
                <c:pt idx="7">
                  <c:v>0.81818181818181812</c:v>
                </c:pt>
                <c:pt idx="8">
                  <c:v>0.81818181818181812</c:v>
                </c:pt>
                <c:pt idx="9">
                  <c:v>0.81818181818181812</c:v>
                </c:pt>
                <c:pt idx="10">
                  <c:v>0.81818181818181812</c:v>
                </c:pt>
                <c:pt idx="11">
                  <c:v>0.81818181818181812</c:v>
                </c:pt>
                <c:pt idx="12">
                  <c:v>0.81818181818181812</c:v>
                </c:pt>
                <c:pt idx="13">
                  <c:v>0.71590909090909083</c:v>
                </c:pt>
                <c:pt idx="14">
                  <c:v>0.71590909090909083</c:v>
                </c:pt>
                <c:pt idx="15">
                  <c:v>0.71590909090909083</c:v>
                </c:pt>
                <c:pt idx="16">
                  <c:v>0.71590909090909083</c:v>
                </c:pt>
                <c:pt idx="17">
                  <c:v>0.71590909090909083</c:v>
                </c:pt>
                <c:pt idx="18">
                  <c:v>0.71590909090909083</c:v>
                </c:pt>
                <c:pt idx="19">
                  <c:v>0.71590909090909083</c:v>
                </c:pt>
                <c:pt idx="20">
                  <c:v>0.71590909090909083</c:v>
                </c:pt>
                <c:pt idx="21">
                  <c:v>0.71590909090909083</c:v>
                </c:pt>
              </c:numCache>
            </c:numRef>
          </c:yVal>
          <c:smooth val="0"/>
          <c:extLst>
            <c:ext xmlns:c16="http://schemas.microsoft.com/office/drawing/2014/chart" uri="{C3380CC4-5D6E-409C-BE32-E72D297353CC}">
              <c16:uniqueId val="{00000001-C6F5-49FB-ABB6-B267B84CDE80}"/>
            </c:ext>
          </c:extLst>
        </c:ser>
        <c:dLbls>
          <c:showLegendKey val="0"/>
          <c:showVal val="0"/>
          <c:showCatName val="0"/>
          <c:showSerName val="0"/>
          <c:showPercent val="0"/>
          <c:showBubbleSize val="0"/>
        </c:dLbls>
        <c:axId val="1289311216"/>
        <c:axId val="1289306416"/>
      </c:scatterChart>
      <c:valAx>
        <c:axId val="12893112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Event Time (Weeks)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306416"/>
        <c:crosses val="autoZero"/>
        <c:crossBetween val="midCat"/>
      </c:valAx>
      <c:valAx>
        <c:axId val="128930641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3112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 Function of </a:t>
            </a:r>
          </a:p>
          <a:p>
            <a:pPr>
              <a:defRPr/>
            </a:pPr>
            <a:r>
              <a:rPr lang="en-US"/>
              <a:t>Regimen 1 and Regimen</a:t>
            </a:r>
            <a:r>
              <a:rPr lang="en-US" baseline="0"/>
              <a:t> </a:t>
            </a:r>
            <a:r>
              <a:rPr lang="en-US"/>
              <a:t>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Questions!$C$539</c:f>
              <c:strCache>
                <c:ptCount val="1"/>
                <c:pt idx="0">
                  <c:v>Regimen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Questions!$B$540:$B$561</c:f>
              <c:numCache>
                <c:formatCode>General</c:formatCode>
                <c:ptCount val="22"/>
                <c:pt idx="0">
                  <c:v>0</c:v>
                </c:pt>
                <c:pt idx="1">
                  <c:v>0</c:v>
                </c:pt>
                <c:pt idx="2">
                  <c:v>0</c:v>
                </c:pt>
                <c:pt idx="3">
                  <c:v>2</c:v>
                </c:pt>
                <c:pt idx="4">
                  <c:v>2</c:v>
                </c:pt>
                <c:pt idx="5">
                  <c:v>3</c:v>
                </c:pt>
                <c:pt idx="6">
                  <c:v>3</c:v>
                </c:pt>
                <c:pt idx="7">
                  <c:v>4</c:v>
                </c:pt>
                <c:pt idx="8">
                  <c:v>4</c:v>
                </c:pt>
                <c:pt idx="9">
                  <c:v>6</c:v>
                </c:pt>
                <c:pt idx="10">
                  <c:v>6</c:v>
                </c:pt>
                <c:pt idx="11">
                  <c:v>6</c:v>
                </c:pt>
                <c:pt idx="12">
                  <c:v>7</c:v>
                </c:pt>
                <c:pt idx="13">
                  <c:v>7</c:v>
                </c:pt>
                <c:pt idx="14">
                  <c:v>8</c:v>
                </c:pt>
                <c:pt idx="15">
                  <c:v>9</c:v>
                </c:pt>
                <c:pt idx="16">
                  <c:v>10</c:v>
                </c:pt>
                <c:pt idx="17">
                  <c:v>11</c:v>
                </c:pt>
                <c:pt idx="18">
                  <c:v>12</c:v>
                </c:pt>
                <c:pt idx="19">
                  <c:v>13</c:v>
                </c:pt>
                <c:pt idx="20">
                  <c:v>14</c:v>
                </c:pt>
                <c:pt idx="21">
                  <c:v>15</c:v>
                </c:pt>
              </c:numCache>
            </c:numRef>
          </c:xVal>
          <c:yVal>
            <c:numRef>
              <c:f>Questions!$C$540:$C$561</c:f>
              <c:numCache>
                <c:formatCode>0.000</c:formatCode>
                <c:ptCount val="22"/>
                <c:pt idx="0" formatCode="0.0">
                  <c:v>1</c:v>
                </c:pt>
                <c:pt idx="1">
                  <c:v>0.93333333333333335</c:v>
                </c:pt>
                <c:pt idx="2">
                  <c:v>0.93333333333333335</c:v>
                </c:pt>
                <c:pt idx="3">
                  <c:v>0.93333333333333335</c:v>
                </c:pt>
                <c:pt idx="4">
                  <c:v>0.8666666666666667</c:v>
                </c:pt>
                <c:pt idx="5">
                  <c:v>0.8666666666666667</c:v>
                </c:pt>
                <c:pt idx="6">
                  <c:v>0.8</c:v>
                </c:pt>
                <c:pt idx="7">
                  <c:v>0.8</c:v>
                </c:pt>
                <c:pt idx="8">
                  <c:v>0.73333333333333339</c:v>
                </c:pt>
                <c:pt idx="9">
                  <c:v>0.73333333333333339</c:v>
                </c:pt>
                <c:pt idx="10">
                  <c:v>0.66</c:v>
                </c:pt>
                <c:pt idx="11">
                  <c:v>0.66</c:v>
                </c:pt>
                <c:pt idx="12">
                  <c:v>0.66</c:v>
                </c:pt>
                <c:pt idx="13">
                  <c:v>0.66</c:v>
                </c:pt>
                <c:pt idx="14">
                  <c:v>0.66</c:v>
                </c:pt>
                <c:pt idx="15">
                  <c:v>0.66</c:v>
                </c:pt>
                <c:pt idx="16">
                  <c:v>0.66</c:v>
                </c:pt>
                <c:pt idx="17">
                  <c:v>0.66</c:v>
                </c:pt>
                <c:pt idx="18">
                  <c:v>0.66</c:v>
                </c:pt>
                <c:pt idx="19">
                  <c:v>0.66</c:v>
                </c:pt>
                <c:pt idx="20">
                  <c:v>0.66</c:v>
                </c:pt>
                <c:pt idx="21">
                  <c:v>0.66</c:v>
                </c:pt>
              </c:numCache>
            </c:numRef>
          </c:yVal>
          <c:smooth val="0"/>
          <c:extLst>
            <c:ext xmlns:c16="http://schemas.microsoft.com/office/drawing/2014/chart" uri="{C3380CC4-5D6E-409C-BE32-E72D297353CC}">
              <c16:uniqueId val="{00000000-7E97-4189-9BBD-1858BA122923}"/>
            </c:ext>
          </c:extLst>
        </c:ser>
        <c:ser>
          <c:idx val="1"/>
          <c:order val="1"/>
          <c:tx>
            <c:strRef>
              <c:f>Questions!$D$539</c:f>
              <c:strCache>
                <c:ptCount val="1"/>
                <c:pt idx="0">
                  <c:v>Regimen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Questions!$B$540:$B$561</c:f>
              <c:numCache>
                <c:formatCode>General</c:formatCode>
                <c:ptCount val="22"/>
                <c:pt idx="0">
                  <c:v>0</c:v>
                </c:pt>
                <c:pt idx="1">
                  <c:v>0</c:v>
                </c:pt>
                <c:pt idx="2">
                  <c:v>0</c:v>
                </c:pt>
                <c:pt idx="3">
                  <c:v>2</c:v>
                </c:pt>
                <c:pt idx="4">
                  <c:v>2</c:v>
                </c:pt>
                <c:pt idx="5">
                  <c:v>3</c:v>
                </c:pt>
                <c:pt idx="6">
                  <c:v>3</c:v>
                </c:pt>
                <c:pt idx="7">
                  <c:v>4</c:v>
                </c:pt>
                <c:pt idx="8">
                  <c:v>4</c:v>
                </c:pt>
                <c:pt idx="9">
                  <c:v>6</c:v>
                </c:pt>
                <c:pt idx="10">
                  <c:v>6</c:v>
                </c:pt>
                <c:pt idx="11">
                  <c:v>6</c:v>
                </c:pt>
                <c:pt idx="12">
                  <c:v>7</c:v>
                </c:pt>
                <c:pt idx="13">
                  <c:v>7</c:v>
                </c:pt>
                <c:pt idx="14">
                  <c:v>8</c:v>
                </c:pt>
                <c:pt idx="15">
                  <c:v>9</c:v>
                </c:pt>
                <c:pt idx="16">
                  <c:v>10</c:v>
                </c:pt>
                <c:pt idx="17">
                  <c:v>11</c:v>
                </c:pt>
                <c:pt idx="18">
                  <c:v>12</c:v>
                </c:pt>
                <c:pt idx="19">
                  <c:v>13</c:v>
                </c:pt>
                <c:pt idx="20">
                  <c:v>14</c:v>
                </c:pt>
                <c:pt idx="21">
                  <c:v>15</c:v>
                </c:pt>
              </c:numCache>
            </c:numRef>
          </c:xVal>
          <c:yVal>
            <c:numRef>
              <c:f>Questions!$D$540:$D$561</c:f>
              <c:numCache>
                <c:formatCode>0.000</c:formatCode>
                <c:ptCount val="22"/>
                <c:pt idx="0" formatCode="0.0">
                  <c:v>1</c:v>
                </c:pt>
                <c:pt idx="1">
                  <c:v>1</c:v>
                </c:pt>
                <c:pt idx="2">
                  <c:v>0.91666666666666663</c:v>
                </c:pt>
                <c:pt idx="3">
                  <c:v>0.91666666666666663</c:v>
                </c:pt>
                <c:pt idx="4">
                  <c:v>0.91666666666666663</c:v>
                </c:pt>
                <c:pt idx="5">
                  <c:v>0.91666666666666663</c:v>
                </c:pt>
                <c:pt idx="6">
                  <c:v>0.91666666666666663</c:v>
                </c:pt>
                <c:pt idx="7">
                  <c:v>0.91666666666666663</c:v>
                </c:pt>
                <c:pt idx="8">
                  <c:v>0.91666666666666663</c:v>
                </c:pt>
                <c:pt idx="9">
                  <c:v>0.91666666666666663</c:v>
                </c:pt>
                <c:pt idx="10">
                  <c:v>0.91666666666666663</c:v>
                </c:pt>
                <c:pt idx="11">
                  <c:v>0.82499999999999996</c:v>
                </c:pt>
                <c:pt idx="12">
                  <c:v>0.82499999999999996</c:v>
                </c:pt>
                <c:pt idx="13">
                  <c:v>0.72187499999999993</c:v>
                </c:pt>
                <c:pt idx="14">
                  <c:v>0.72187499999999993</c:v>
                </c:pt>
                <c:pt idx="15">
                  <c:v>0.72187499999999993</c:v>
                </c:pt>
                <c:pt idx="16">
                  <c:v>0.72187499999999993</c:v>
                </c:pt>
                <c:pt idx="17">
                  <c:v>0.72187499999999993</c:v>
                </c:pt>
                <c:pt idx="18">
                  <c:v>0.72187499999999993</c:v>
                </c:pt>
                <c:pt idx="19">
                  <c:v>0.72187499999999993</c:v>
                </c:pt>
                <c:pt idx="20">
                  <c:v>0.72187499999999993</c:v>
                </c:pt>
                <c:pt idx="21">
                  <c:v>0.72187499999999993</c:v>
                </c:pt>
              </c:numCache>
            </c:numRef>
          </c:yVal>
          <c:smooth val="0"/>
          <c:extLst>
            <c:ext xmlns:c16="http://schemas.microsoft.com/office/drawing/2014/chart" uri="{C3380CC4-5D6E-409C-BE32-E72D297353CC}">
              <c16:uniqueId val="{00000001-7E97-4189-9BBD-1858BA122923}"/>
            </c:ext>
          </c:extLst>
        </c:ser>
        <c:dLbls>
          <c:showLegendKey val="0"/>
          <c:showVal val="0"/>
          <c:showCatName val="0"/>
          <c:showSerName val="0"/>
          <c:showPercent val="0"/>
          <c:showBubbleSize val="0"/>
        </c:dLbls>
        <c:axId val="1574693984"/>
        <c:axId val="1574681984"/>
      </c:scatterChart>
      <c:valAx>
        <c:axId val="1574693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Event Time (Years)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681984"/>
        <c:crosses val="autoZero"/>
        <c:crossBetween val="midCat"/>
      </c:valAx>
      <c:valAx>
        <c:axId val="157468198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6939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 Function of </a:t>
            </a:r>
          </a:p>
          <a:p>
            <a:pPr>
              <a:defRPr/>
            </a:pPr>
            <a:r>
              <a:rPr lang="en-US"/>
              <a:t>New Drug vs Currently Available</a:t>
            </a:r>
            <a:r>
              <a:rPr lang="en-US" baseline="0"/>
              <a:t> Drug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Questions!$C$672</c:f>
              <c:strCache>
                <c:ptCount val="1"/>
                <c:pt idx="0">
                  <c:v>New Drug</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Questions!$B$675:$B$693</c:f>
              <c:numCache>
                <c:formatCode>General</c:formatCode>
                <c:ptCount val="19"/>
                <c:pt idx="0">
                  <c:v>0</c:v>
                </c:pt>
                <c:pt idx="1">
                  <c:v>0</c:v>
                </c:pt>
                <c:pt idx="2">
                  <c:v>0</c:v>
                </c:pt>
                <c:pt idx="3">
                  <c:v>6</c:v>
                </c:pt>
                <c:pt idx="4">
                  <c:v>6</c:v>
                </c:pt>
                <c:pt idx="5">
                  <c:v>7</c:v>
                </c:pt>
                <c:pt idx="6">
                  <c:v>7</c:v>
                </c:pt>
                <c:pt idx="7">
                  <c:v>8</c:v>
                </c:pt>
                <c:pt idx="8">
                  <c:v>8</c:v>
                </c:pt>
                <c:pt idx="9">
                  <c:v>9</c:v>
                </c:pt>
                <c:pt idx="10">
                  <c:v>9</c:v>
                </c:pt>
                <c:pt idx="11">
                  <c:v>9</c:v>
                </c:pt>
                <c:pt idx="12">
                  <c:v>10</c:v>
                </c:pt>
                <c:pt idx="13">
                  <c:v>10</c:v>
                </c:pt>
                <c:pt idx="14">
                  <c:v>11</c:v>
                </c:pt>
                <c:pt idx="15">
                  <c:v>12</c:v>
                </c:pt>
              </c:numCache>
            </c:numRef>
          </c:xVal>
          <c:yVal>
            <c:numRef>
              <c:f>Questions!$C$675:$C$693</c:f>
              <c:numCache>
                <c:formatCode>0.000</c:formatCode>
                <c:ptCount val="19"/>
                <c:pt idx="0" formatCode="0.0">
                  <c:v>1</c:v>
                </c:pt>
                <c:pt idx="1">
                  <c:v>0.9</c:v>
                </c:pt>
                <c:pt idx="2">
                  <c:v>0.9</c:v>
                </c:pt>
                <c:pt idx="3">
                  <c:v>0.9</c:v>
                </c:pt>
                <c:pt idx="4">
                  <c:v>0.9</c:v>
                </c:pt>
                <c:pt idx="5">
                  <c:v>0.9</c:v>
                </c:pt>
                <c:pt idx="6">
                  <c:v>0.79999999999999993</c:v>
                </c:pt>
                <c:pt idx="7">
                  <c:v>0.79999999999999993</c:v>
                </c:pt>
                <c:pt idx="8">
                  <c:v>0.79999999999999993</c:v>
                </c:pt>
                <c:pt idx="9">
                  <c:v>0.79999999999999993</c:v>
                </c:pt>
                <c:pt idx="10">
                  <c:v>0.6</c:v>
                </c:pt>
                <c:pt idx="11">
                  <c:v>0.6</c:v>
                </c:pt>
                <c:pt idx="12">
                  <c:v>0.6</c:v>
                </c:pt>
                <c:pt idx="13">
                  <c:v>0.6</c:v>
                </c:pt>
                <c:pt idx="14">
                  <c:v>0.6</c:v>
                </c:pt>
                <c:pt idx="15">
                  <c:v>0.6</c:v>
                </c:pt>
              </c:numCache>
            </c:numRef>
          </c:yVal>
          <c:smooth val="0"/>
          <c:extLst>
            <c:ext xmlns:c16="http://schemas.microsoft.com/office/drawing/2014/chart" uri="{C3380CC4-5D6E-409C-BE32-E72D297353CC}">
              <c16:uniqueId val="{00000000-EACD-43BC-AD8A-C651F344A8B1}"/>
            </c:ext>
          </c:extLst>
        </c:ser>
        <c:ser>
          <c:idx val="1"/>
          <c:order val="1"/>
          <c:tx>
            <c:strRef>
              <c:f>Questions!$D$672</c:f>
              <c:strCache>
                <c:ptCount val="1"/>
                <c:pt idx="0">
                  <c:v>Currently Available Drug</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Questions!$B$675:$B$693</c:f>
              <c:numCache>
                <c:formatCode>General</c:formatCode>
                <c:ptCount val="19"/>
                <c:pt idx="0">
                  <c:v>0</c:v>
                </c:pt>
                <c:pt idx="1">
                  <c:v>0</c:v>
                </c:pt>
                <c:pt idx="2">
                  <c:v>0</c:v>
                </c:pt>
                <c:pt idx="3">
                  <c:v>6</c:v>
                </c:pt>
                <c:pt idx="4">
                  <c:v>6</c:v>
                </c:pt>
                <c:pt idx="5">
                  <c:v>7</c:v>
                </c:pt>
                <c:pt idx="6">
                  <c:v>7</c:v>
                </c:pt>
                <c:pt idx="7">
                  <c:v>8</c:v>
                </c:pt>
                <c:pt idx="8">
                  <c:v>8</c:v>
                </c:pt>
                <c:pt idx="9">
                  <c:v>9</c:v>
                </c:pt>
                <c:pt idx="10">
                  <c:v>9</c:v>
                </c:pt>
                <c:pt idx="11">
                  <c:v>9</c:v>
                </c:pt>
                <c:pt idx="12">
                  <c:v>10</c:v>
                </c:pt>
                <c:pt idx="13">
                  <c:v>10</c:v>
                </c:pt>
                <c:pt idx="14">
                  <c:v>11</c:v>
                </c:pt>
                <c:pt idx="15">
                  <c:v>12</c:v>
                </c:pt>
              </c:numCache>
            </c:numRef>
          </c:xVal>
          <c:yVal>
            <c:numRef>
              <c:f>Questions!$D$675:$D$693</c:f>
              <c:numCache>
                <c:formatCode>0.000</c:formatCode>
                <c:ptCount val="19"/>
                <c:pt idx="0" formatCode="0.0">
                  <c:v>1</c:v>
                </c:pt>
                <c:pt idx="1">
                  <c:v>1</c:v>
                </c:pt>
                <c:pt idx="2">
                  <c:v>0.9</c:v>
                </c:pt>
                <c:pt idx="3">
                  <c:v>0.9</c:v>
                </c:pt>
                <c:pt idx="4">
                  <c:v>0.79999999999999993</c:v>
                </c:pt>
                <c:pt idx="5">
                  <c:v>0.79999999999999993</c:v>
                </c:pt>
                <c:pt idx="6">
                  <c:v>0.79999999999999993</c:v>
                </c:pt>
                <c:pt idx="7">
                  <c:v>0.79999999999999993</c:v>
                </c:pt>
                <c:pt idx="8">
                  <c:v>0.68571428571428561</c:v>
                </c:pt>
                <c:pt idx="9">
                  <c:v>0.68571428571428561</c:v>
                </c:pt>
                <c:pt idx="10">
                  <c:v>0.68571428571428561</c:v>
                </c:pt>
                <c:pt idx="11">
                  <c:v>0.54857142857142849</c:v>
                </c:pt>
                <c:pt idx="12">
                  <c:v>0.54857142857142849</c:v>
                </c:pt>
                <c:pt idx="13">
                  <c:v>0.41142857142857137</c:v>
                </c:pt>
                <c:pt idx="14">
                  <c:v>0.41142857142857137</c:v>
                </c:pt>
                <c:pt idx="15">
                  <c:v>0.41142857142857137</c:v>
                </c:pt>
              </c:numCache>
            </c:numRef>
          </c:yVal>
          <c:smooth val="0"/>
          <c:extLst>
            <c:ext xmlns:c16="http://schemas.microsoft.com/office/drawing/2014/chart" uri="{C3380CC4-5D6E-409C-BE32-E72D297353CC}">
              <c16:uniqueId val="{00000001-EACD-43BC-AD8A-C651F344A8B1}"/>
            </c:ext>
          </c:extLst>
        </c:ser>
        <c:dLbls>
          <c:showLegendKey val="0"/>
          <c:showVal val="0"/>
          <c:showCatName val="0"/>
          <c:showSerName val="0"/>
          <c:showPercent val="0"/>
          <c:showBubbleSize val="0"/>
        </c:dLbls>
        <c:axId val="1574689664"/>
        <c:axId val="1574690624"/>
      </c:scatterChart>
      <c:valAx>
        <c:axId val="15746896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Event Time (Months)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690624"/>
        <c:crosses val="autoZero"/>
        <c:crossBetween val="midCat"/>
      </c:valAx>
      <c:valAx>
        <c:axId val="15746906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6896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7620</xdr:colOff>
      <xdr:row>73</xdr:row>
      <xdr:rowOff>3810</xdr:rowOff>
    </xdr:from>
    <xdr:to>
      <xdr:col>13</xdr:col>
      <xdr:colOff>7620</xdr:colOff>
      <xdr:row>93</xdr:row>
      <xdr:rowOff>3810</xdr:rowOff>
    </xdr:to>
    <xdr:graphicFrame macro="">
      <xdr:nvGraphicFramePr>
        <xdr:cNvPr id="2" name="Chart 1">
          <a:extLst>
            <a:ext uri="{FF2B5EF4-FFF2-40B4-BE49-F238E27FC236}">
              <a16:creationId xmlns:a16="http://schemas.microsoft.com/office/drawing/2014/main" id="{79D4B817-0702-F8A0-C0F6-19065790C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232</xdr:row>
      <xdr:rowOff>3810</xdr:rowOff>
    </xdr:from>
    <xdr:to>
      <xdr:col>13</xdr:col>
      <xdr:colOff>7620</xdr:colOff>
      <xdr:row>252</xdr:row>
      <xdr:rowOff>3810</xdr:rowOff>
    </xdr:to>
    <xdr:graphicFrame macro="">
      <xdr:nvGraphicFramePr>
        <xdr:cNvPr id="3" name="Chart 2">
          <a:extLst>
            <a:ext uri="{FF2B5EF4-FFF2-40B4-BE49-F238E27FC236}">
              <a16:creationId xmlns:a16="http://schemas.microsoft.com/office/drawing/2014/main" id="{B189D644-EAF8-7415-6388-A8BB34BF3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xdr:colOff>
      <xdr:row>256</xdr:row>
      <xdr:rowOff>3810</xdr:rowOff>
    </xdr:from>
    <xdr:to>
      <xdr:col>13</xdr:col>
      <xdr:colOff>53340</xdr:colOff>
      <xdr:row>278</xdr:row>
      <xdr:rowOff>7620</xdr:rowOff>
    </xdr:to>
    <xdr:graphicFrame macro="">
      <xdr:nvGraphicFramePr>
        <xdr:cNvPr id="4" name="Chart 3">
          <a:extLst>
            <a:ext uri="{FF2B5EF4-FFF2-40B4-BE49-F238E27FC236}">
              <a16:creationId xmlns:a16="http://schemas.microsoft.com/office/drawing/2014/main" id="{AA54A3A4-9943-0013-73FD-8DFEE2E6C2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xdr:colOff>
      <xdr:row>279</xdr:row>
      <xdr:rowOff>3810</xdr:rowOff>
    </xdr:from>
    <xdr:to>
      <xdr:col>13</xdr:col>
      <xdr:colOff>7620</xdr:colOff>
      <xdr:row>298</xdr:row>
      <xdr:rowOff>7620</xdr:rowOff>
    </xdr:to>
    <xdr:graphicFrame macro="">
      <xdr:nvGraphicFramePr>
        <xdr:cNvPr id="6" name="Chart 5">
          <a:extLst>
            <a:ext uri="{FF2B5EF4-FFF2-40B4-BE49-F238E27FC236}">
              <a16:creationId xmlns:a16="http://schemas.microsoft.com/office/drawing/2014/main" id="{2CA73E01-CDE4-4F6D-5BBB-7C6174B05C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3</xdr:col>
      <xdr:colOff>15240</xdr:colOff>
      <xdr:row>176</xdr:row>
      <xdr:rowOff>95250</xdr:rowOff>
    </xdr:from>
    <xdr:ext cx="1535870" cy="471026"/>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44373172-8F33-4D28-9B36-88DEBC2ED246}"/>
                </a:ext>
              </a:extLst>
            </xdr:cNvPr>
            <xdr:cNvSpPr txBox="1"/>
          </xdr:nvSpPr>
          <xdr:spPr>
            <a:xfrm>
              <a:off x="1844040" y="2320290"/>
              <a:ext cx="1535870" cy="471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ea typeface="Cambria Math" panose="02040503050406030204" pitchFamily="18" charset="0"/>
                          </a:rPr>
                        </m:ctrlPr>
                      </m:sSupPr>
                      <m:e>
                        <m:r>
                          <a:rPr lang="en-US" sz="1100" b="0" i="1">
                            <a:latin typeface="Cambria Math" panose="02040503050406030204" pitchFamily="18" charset="0"/>
                            <a:ea typeface="Cambria Math" panose="02040503050406030204" pitchFamily="18" charset="0"/>
                          </a:rPr>
                          <m:t>𝜒</m:t>
                        </m:r>
                      </m:e>
                      <m:sup>
                        <m:r>
                          <a:rPr lang="en-US" sz="1100" b="0" i="1">
                            <a:latin typeface="Cambria Math" panose="02040503050406030204" pitchFamily="18" charset="0"/>
                            <a:ea typeface="Cambria Math" panose="02040503050406030204" pitchFamily="18" charset="0"/>
                          </a:rPr>
                          <m:t>2</m:t>
                        </m:r>
                      </m:sup>
                    </m:sSup>
                    <m:r>
                      <a:rPr lang="en-US" sz="1100" b="0" i="1">
                        <a:latin typeface="Cambria Math" panose="02040503050406030204" pitchFamily="18" charset="0"/>
                        <a:ea typeface="Cambria Math" panose="02040503050406030204" pitchFamily="18" charset="0"/>
                      </a:rPr>
                      <m:t>=</m:t>
                    </m:r>
                    <m:nary>
                      <m:naryPr>
                        <m:chr m:val="∑"/>
                        <m:subHide m:val="on"/>
                        <m:supHide m:val="on"/>
                        <m:ctrlPr>
                          <a:rPr lang="en-US" sz="1100" b="0" i="1">
                            <a:latin typeface="Cambria Math" panose="02040503050406030204" pitchFamily="18" charset="0"/>
                            <a:ea typeface="Cambria Math" panose="02040503050406030204" pitchFamily="18" charset="0"/>
                          </a:rPr>
                        </m:ctrlPr>
                      </m:naryPr>
                      <m:sub/>
                      <m:sup/>
                      <m:e>
                        <m:f>
                          <m:fPr>
                            <m:ctrlPr>
                              <a:rPr lang="en-US" sz="1100" b="0" i="1">
                                <a:latin typeface="Cambria Math" panose="02040503050406030204" pitchFamily="18" charset="0"/>
                                <a:ea typeface="Cambria Math" panose="02040503050406030204" pitchFamily="18" charset="0"/>
                              </a:rPr>
                            </m:ctrlPr>
                          </m:fPr>
                          <m:num>
                            <m:sSup>
                              <m:sSupPr>
                                <m:ctrlPr>
                                  <a:rPr lang="en-US" sz="1100" b="0" i="1">
                                    <a:latin typeface="Cambria Math" panose="02040503050406030204" pitchFamily="18" charset="0"/>
                                    <a:ea typeface="Cambria Math" panose="02040503050406030204" pitchFamily="18" charset="0"/>
                                  </a:rPr>
                                </m:ctrlPr>
                              </m:sSupPr>
                              <m:e>
                                <m:d>
                                  <m:dPr>
                                    <m:ctrlPr>
                                      <a:rPr lang="en-US" sz="1100" b="0" i="1">
                                        <a:latin typeface="Cambria Math" panose="02040503050406030204" pitchFamily="18" charset="0"/>
                                        <a:ea typeface="Cambria Math" panose="02040503050406030204" pitchFamily="18" charset="0"/>
                                      </a:rPr>
                                    </m:ctrlPr>
                                  </m:dPr>
                                  <m:e>
                                    <m:nary>
                                      <m:naryPr>
                                        <m:chr m:val="∑"/>
                                        <m:subHide m:val="on"/>
                                        <m:supHide m:val="on"/>
                                        <m:ctrlPr>
                                          <a:rPr lang="en-US" sz="1100" b="0" i="1">
                                            <a:latin typeface="Cambria Math" panose="02040503050406030204" pitchFamily="18" charset="0"/>
                                            <a:ea typeface="Cambria Math" panose="02040503050406030204" pitchFamily="18" charset="0"/>
                                          </a:rPr>
                                        </m:ctrlPr>
                                      </m:naryPr>
                                      <m:sub/>
                                      <m:sup/>
                                      <m:e>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𝑂</m:t>
                                            </m:r>
                                          </m:e>
                                          <m:sub>
                                            <m:r>
                                              <a:rPr lang="en-US" sz="1100" b="0" i="1">
                                                <a:latin typeface="Cambria Math" panose="02040503050406030204" pitchFamily="18" charset="0"/>
                                                <a:ea typeface="Cambria Math" panose="02040503050406030204" pitchFamily="18" charset="0"/>
                                              </a:rPr>
                                              <m:t>𝑗𝑡</m:t>
                                            </m:r>
                                          </m:sub>
                                        </m:sSub>
                                      </m:e>
                                    </m:nary>
                                    <m:r>
                                      <a:rPr lang="en-US" sz="1100" b="0" i="1">
                                        <a:latin typeface="Cambria Math" panose="02040503050406030204" pitchFamily="18" charset="0"/>
                                        <a:ea typeface="Cambria Math" panose="02040503050406030204" pitchFamily="18" charset="0"/>
                                      </a:rPr>
                                      <m:t>−</m:t>
                                    </m:r>
                                    <m:nary>
                                      <m:naryPr>
                                        <m:chr m:val="∑"/>
                                        <m:subHide m:val="on"/>
                                        <m:supHide m:val="on"/>
                                        <m:ctrlPr>
                                          <a:rPr lang="en-US" sz="1100" b="0" i="1">
                                            <a:latin typeface="Cambria Math" panose="02040503050406030204" pitchFamily="18" charset="0"/>
                                            <a:ea typeface="Cambria Math" panose="02040503050406030204" pitchFamily="18" charset="0"/>
                                          </a:rPr>
                                        </m:ctrlPr>
                                      </m:naryPr>
                                      <m:sub/>
                                      <m:sup/>
                                      <m:e>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𝐸</m:t>
                                            </m:r>
                                          </m:e>
                                          <m:sub>
                                            <m:r>
                                              <a:rPr lang="en-US" sz="1100" b="0" i="1">
                                                <a:latin typeface="Cambria Math" panose="02040503050406030204" pitchFamily="18" charset="0"/>
                                                <a:ea typeface="Cambria Math" panose="02040503050406030204" pitchFamily="18" charset="0"/>
                                              </a:rPr>
                                              <m:t>𝑗𝑡</m:t>
                                            </m:r>
                                          </m:sub>
                                        </m:sSub>
                                      </m:e>
                                    </m:nary>
                                  </m:e>
                                </m:d>
                              </m:e>
                              <m:sup>
                                <m:r>
                                  <a:rPr lang="en-US" sz="1100" b="0" i="1">
                                    <a:latin typeface="Cambria Math" panose="02040503050406030204" pitchFamily="18" charset="0"/>
                                    <a:ea typeface="Cambria Math" panose="02040503050406030204" pitchFamily="18" charset="0"/>
                                  </a:rPr>
                                  <m:t>2</m:t>
                                </m:r>
                              </m:sup>
                            </m:sSup>
                          </m:num>
                          <m:den>
                            <m:nary>
                              <m:naryPr>
                                <m:chr m:val="∑"/>
                                <m:subHide m:val="on"/>
                                <m:supHide m:val="on"/>
                                <m:ctrlPr>
                                  <a:rPr lang="en-US" sz="1100" b="0" i="1">
                                    <a:latin typeface="Cambria Math" panose="02040503050406030204" pitchFamily="18" charset="0"/>
                                    <a:ea typeface="Cambria Math" panose="02040503050406030204" pitchFamily="18" charset="0"/>
                                  </a:rPr>
                                </m:ctrlPr>
                              </m:naryPr>
                              <m:sub/>
                              <m:sup/>
                              <m:e>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𝐸</m:t>
                                    </m:r>
                                  </m:e>
                                  <m:sub>
                                    <m:r>
                                      <a:rPr lang="en-US" sz="1100" b="0" i="1">
                                        <a:latin typeface="Cambria Math" panose="02040503050406030204" pitchFamily="18" charset="0"/>
                                        <a:ea typeface="Cambria Math" panose="02040503050406030204" pitchFamily="18" charset="0"/>
                                      </a:rPr>
                                      <m:t>𝑗𝑡</m:t>
                                    </m:r>
                                  </m:sub>
                                </m:sSub>
                              </m:e>
                            </m:nary>
                          </m:den>
                        </m:f>
                      </m:e>
                    </m:nary>
                  </m:oMath>
                </m:oMathPara>
              </a14:m>
              <a:endParaRPr lang="en-US" sz="1100"/>
            </a:p>
          </xdr:txBody>
        </xdr:sp>
      </mc:Choice>
      <mc:Fallback xmlns="">
        <xdr:sp macro="" textlink="">
          <xdr:nvSpPr>
            <xdr:cNvPr id="9" name="TextBox 8">
              <a:extLst>
                <a:ext uri="{FF2B5EF4-FFF2-40B4-BE49-F238E27FC236}">
                  <a16:creationId xmlns:a16="http://schemas.microsoft.com/office/drawing/2014/main" id="{44373172-8F33-4D28-9B36-88DEBC2ED246}"/>
                </a:ext>
              </a:extLst>
            </xdr:cNvPr>
            <xdr:cNvSpPr txBox="1"/>
          </xdr:nvSpPr>
          <xdr:spPr>
            <a:xfrm>
              <a:off x="1844040" y="2320290"/>
              <a:ext cx="1535870" cy="471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ea typeface="Cambria Math" panose="02040503050406030204" pitchFamily="18" charset="0"/>
                </a:rPr>
                <a:t>𝜒^2=∑▒(∑▒𝑂_𝑗𝑡 −∑▒𝐸_𝑗𝑡 )^2/(∑▒𝐸_𝑗𝑡 )</a:t>
              </a:r>
              <a:endParaRPr lang="en-US" sz="1100"/>
            </a:p>
          </xdr:txBody>
        </xdr:sp>
      </mc:Fallback>
    </mc:AlternateContent>
    <xdr:clientData/>
  </xdr:oneCellAnchor>
  <xdr:oneCellAnchor>
    <xdr:from>
      <xdr:col>3</xdr:col>
      <xdr:colOff>15240</xdr:colOff>
      <xdr:row>360</xdr:row>
      <xdr:rowOff>95250</xdr:rowOff>
    </xdr:from>
    <xdr:ext cx="1535870" cy="471026"/>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DC53A21A-4D42-427A-9F70-045F027E967E}"/>
                </a:ext>
              </a:extLst>
            </xdr:cNvPr>
            <xdr:cNvSpPr txBox="1"/>
          </xdr:nvSpPr>
          <xdr:spPr>
            <a:xfrm>
              <a:off x="1844040" y="2320290"/>
              <a:ext cx="1535870" cy="471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ea typeface="Cambria Math" panose="02040503050406030204" pitchFamily="18" charset="0"/>
                          </a:rPr>
                        </m:ctrlPr>
                      </m:sSupPr>
                      <m:e>
                        <m:r>
                          <a:rPr lang="en-US" sz="1100" b="0" i="1">
                            <a:latin typeface="Cambria Math" panose="02040503050406030204" pitchFamily="18" charset="0"/>
                            <a:ea typeface="Cambria Math" panose="02040503050406030204" pitchFamily="18" charset="0"/>
                          </a:rPr>
                          <m:t>𝜒</m:t>
                        </m:r>
                      </m:e>
                      <m:sup>
                        <m:r>
                          <a:rPr lang="en-US" sz="1100" b="0" i="1">
                            <a:latin typeface="Cambria Math" panose="02040503050406030204" pitchFamily="18" charset="0"/>
                            <a:ea typeface="Cambria Math" panose="02040503050406030204" pitchFamily="18" charset="0"/>
                          </a:rPr>
                          <m:t>2</m:t>
                        </m:r>
                      </m:sup>
                    </m:sSup>
                    <m:r>
                      <a:rPr lang="en-US" sz="1100" b="0" i="1">
                        <a:latin typeface="Cambria Math" panose="02040503050406030204" pitchFamily="18" charset="0"/>
                        <a:ea typeface="Cambria Math" panose="02040503050406030204" pitchFamily="18" charset="0"/>
                      </a:rPr>
                      <m:t>=</m:t>
                    </m:r>
                    <m:nary>
                      <m:naryPr>
                        <m:chr m:val="∑"/>
                        <m:subHide m:val="on"/>
                        <m:supHide m:val="on"/>
                        <m:ctrlPr>
                          <a:rPr lang="en-US" sz="1100" b="0" i="1">
                            <a:latin typeface="Cambria Math" panose="02040503050406030204" pitchFamily="18" charset="0"/>
                            <a:ea typeface="Cambria Math" panose="02040503050406030204" pitchFamily="18" charset="0"/>
                          </a:rPr>
                        </m:ctrlPr>
                      </m:naryPr>
                      <m:sub/>
                      <m:sup/>
                      <m:e>
                        <m:f>
                          <m:fPr>
                            <m:ctrlPr>
                              <a:rPr lang="en-US" sz="1100" b="0" i="1">
                                <a:latin typeface="Cambria Math" panose="02040503050406030204" pitchFamily="18" charset="0"/>
                                <a:ea typeface="Cambria Math" panose="02040503050406030204" pitchFamily="18" charset="0"/>
                              </a:rPr>
                            </m:ctrlPr>
                          </m:fPr>
                          <m:num>
                            <m:sSup>
                              <m:sSupPr>
                                <m:ctrlPr>
                                  <a:rPr lang="en-US" sz="1100" b="0" i="1">
                                    <a:latin typeface="Cambria Math" panose="02040503050406030204" pitchFamily="18" charset="0"/>
                                    <a:ea typeface="Cambria Math" panose="02040503050406030204" pitchFamily="18" charset="0"/>
                                  </a:rPr>
                                </m:ctrlPr>
                              </m:sSupPr>
                              <m:e>
                                <m:d>
                                  <m:dPr>
                                    <m:ctrlPr>
                                      <a:rPr lang="en-US" sz="1100" b="0" i="1">
                                        <a:latin typeface="Cambria Math" panose="02040503050406030204" pitchFamily="18" charset="0"/>
                                        <a:ea typeface="Cambria Math" panose="02040503050406030204" pitchFamily="18" charset="0"/>
                                      </a:rPr>
                                    </m:ctrlPr>
                                  </m:dPr>
                                  <m:e>
                                    <m:nary>
                                      <m:naryPr>
                                        <m:chr m:val="∑"/>
                                        <m:subHide m:val="on"/>
                                        <m:supHide m:val="on"/>
                                        <m:ctrlPr>
                                          <a:rPr lang="en-US" sz="1100" b="0" i="1">
                                            <a:latin typeface="Cambria Math" panose="02040503050406030204" pitchFamily="18" charset="0"/>
                                            <a:ea typeface="Cambria Math" panose="02040503050406030204" pitchFamily="18" charset="0"/>
                                          </a:rPr>
                                        </m:ctrlPr>
                                      </m:naryPr>
                                      <m:sub/>
                                      <m:sup/>
                                      <m:e>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𝑂</m:t>
                                            </m:r>
                                          </m:e>
                                          <m:sub>
                                            <m:r>
                                              <a:rPr lang="en-US" sz="1100" b="0" i="1">
                                                <a:latin typeface="Cambria Math" panose="02040503050406030204" pitchFamily="18" charset="0"/>
                                                <a:ea typeface="Cambria Math" panose="02040503050406030204" pitchFamily="18" charset="0"/>
                                              </a:rPr>
                                              <m:t>𝑗𝑡</m:t>
                                            </m:r>
                                          </m:sub>
                                        </m:sSub>
                                      </m:e>
                                    </m:nary>
                                    <m:r>
                                      <a:rPr lang="en-US" sz="1100" b="0" i="1">
                                        <a:latin typeface="Cambria Math" panose="02040503050406030204" pitchFamily="18" charset="0"/>
                                        <a:ea typeface="Cambria Math" panose="02040503050406030204" pitchFamily="18" charset="0"/>
                                      </a:rPr>
                                      <m:t>−</m:t>
                                    </m:r>
                                    <m:nary>
                                      <m:naryPr>
                                        <m:chr m:val="∑"/>
                                        <m:subHide m:val="on"/>
                                        <m:supHide m:val="on"/>
                                        <m:ctrlPr>
                                          <a:rPr lang="en-US" sz="1100" b="0" i="1">
                                            <a:latin typeface="Cambria Math" panose="02040503050406030204" pitchFamily="18" charset="0"/>
                                            <a:ea typeface="Cambria Math" panose="02040503050406030204" pitchFamily="18" charset="0"/>
                                          </a:rPr>
                                        </m:ctrlPr>
                                      </m:naryPr>
                                      <m:sub/>
                                      <m:sup/>
                                      <m:e>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𝐸</m:t>
                                            </m:r>
                                          </m:e>
                                          <m:sub>
                                            <m:r>
                                              <a:rPr lang="en-US" sz="1100" b="0" i="1">
                                                <a:latin typeface="Cambria Math" panose="02040503050406030204" pitchFamily="18" charset="0"/>
                                                <a:ea typeface="Cambria Math" panose="02040503050406030204" pitchFamily="18" charset="0"/>
                                              </a:rPr>
                                              <m:t>𝑗𝑡</m:t>
                                            </m:r>
                                          </m:sub>
                                        </m:sSub>
                                      </m:e>
                                    </m:nary>
                                  </m:e>
                                </m:d>
                              </m:e>
                              <m:sup>
                                <m:r>
                                  <a:rPr lang="en-US" sz="1100" b="0" i="1">
                                    <a:latin typeface="Cambria Math" panose="02040503050406030204" pitchFamily="18" charset="0"/>
                                    <a:ea typeface="Cambria Math" panose="02040503050406030204" pitchFamily="18" charset="0"/>
                                  </a:rPr>
                                  <m:t>2</m:t>
                                </m:r>
                              </m:sup>
                            </m:sSup>
                          </m:num>
                          <m:den>
                            <m:nary>
                              <m:naryPr>
                                <m:chr m:val="∑"/>
                                <m:subHide m:val="on"/>
                                <m:supHide m:val="on"/>
                                <m:ctrlPr>
                                  <a:rPr lang="en-US" sz="1100" b="0" i="1">
                                    <a:latin typeface="Cambria Math" panose="02040503050406030204" pitchFamily="18" charset="0"/>
                                    <a:ea typeface="Cambria Math" panose="02040503050406030204" pitchFamily="18" charset="0"/>
                                  </a:rPr>
                                </m:ctrlPr>
                              </m:naryPr>
                              <m:sub/>
                              <m:sup/>
                              <m:e>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𝐸</m:t>
                                    </m:r>
                                  </m:e>
                                  <m:sub>
                                    <m:r>
                                      <a:rPr lang="en-US" sz="1100" b="0" i="1">
                                        <a:latin typeface="Cambria Math" panose="02040503050406030204" pitchFamily="18" charset="0"/>
                                        <a:ea typeface="Cambria Math" panose="02040503050406030204" pitchFamily="18" charset="0"/>
                                      </a:rPr>
                                      <m:t>𝑗𝑡</m:t>
                                    </m:r>
                                  </m:sub>
                                </m:sSub>
                              </m:e>
                            </m:nary>
                          </m:den>
                        </m:f>
                      </m:e>
                    </m:nary>
                  </m:oMath>
                </m:oMathPara>
              </a14:m>
              <a:endParaRPr lang="en-US" sz="1100"/>
            </a:p>
          </xdr:txBody>
        </xdr:sp>
      </mc:Choice>
      <mc:Fallback xmlns="">
        <xdr:sp macro="" textlink="">
          <xdr:nvSpPr>
            <xdr:cNvPr id="10" name="TextBox 9">
              <a:extLst>
                <a:ext uri="{FF2B5EF4-FFF2-40B4-BE49-F238E27FC236}">
                  <a16:creationId xmlns:a16="http://schemas.microsoft.com/office/drawing/2014/main" id="{DC53A21A-4D42-427A-9F70-045F027E967E}"/>
                </a:ext>
              </a:extLst>
            </xdr:cNvPr>
            <xdr:cNvSpPr txBox="1"/>
          </xdr:nvSpPr>
          <xdr:spPr>
            <a:xfrm>
              <a:off x="1844040" y="2320290"/>
              <a:ext cx="1535870" cy="471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ea typeface="Cambria Math" panose="02040503050406030204" pitchFamily="18" charset="0"/>
                </a:rPr>
                <a:t>𝜒^2=∑▒(∑▒𝑂_𝑗𝑡 −∑▒𝐸_𝑗𝑡 )^2/(∑▒𝐸_𝑗𝑡 )</a:t>
              </a:r>
              <a:endParaRPr lang="en-US" sz="1100"/>
            </a:p>
          </xdr:txBody>
        </xdr:sp>
      </mc:Fallback>
    </mc:AlternateContent>
    <xdr:clientData/>
  </xdr:oneCellAnchor>
  <xdr:twoCellAnchor>
    <xdr:from>
      <xdr:col>4</xdr:col>
      <xdr:colOff>0</xdr:colOff>
      <xdr:row>411</xdr:row>
      <xdr:rowOff>179070</xdr:rowOff>
    </xdr:from>
    <xdr:to>
      <xdr:col>13</xdr:col>
      <xdr:colOff>0</xdr:colOff>
      <xdr:row>431</xdr:row>
      <xdr:rowOff>179070</xdr:rowOff>
    </xdr:to>
    <xdr:graphicFrame macro="">
      <xdr:nvGraphicFramePr>
        <xdr:cNvPr id="5" name="Chart 4">
          <a:extLst>
            <a:ext uri="{FF2B5EF4-FFF2-40B4-BE49-F238E27FC236}">
              <a16:creationId xmlns:a16="http://schemas.microsoft.com/office/drawing/2014/main" id="{861655B0-2288-BEDB-7264-692DD486E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432</xdr:row>
      <xdr:rowOff>171450</xdr:rowOff>
    </xdr:from>
    <xdr:to>
      <xdr:col>13</xdr:col>
      <xdr:colOff>0</xdr:colOff>
      <xdr:row>452</xdr:row>
      <xdr:rowOff>171450</xdr:rowOff>
    </xdr:to>
    <xdr:graphicFrame macro="">
      <xdr:nvGraphicFramePr>
        <xdr:cNvPr id="7" name="Chart 6">
          <a:extLst>
            <a:ext uri="{FF2B5EF4-FFF2-40B4-BE49-F238E27FC236}">
              <a16:creationId xmlns:a16="http://schemas.microsoft.com/office/drawing/2014/main" id="{674F8B4D-6607-21AA-6E08-4FB32A51E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0</xdr:colOff>
      <xdr:row>454</xdr:row>
      <xdr:rowOff>3810</xdr:rowOff>
    </xdr:from>
    <xdr:to>
      <xdr:col>13</xdr:col>
      <xdr:colOff>0</xdr:colOff>
      <xdr:row>474</xdr:row>
      <xdr:rowOff>3810</xdr:rowOff>
    </xdr:to>
    <xdr:graphicFrame macro="">
      <xdr:nvGraphicFramePr>
        <xdr:cNvPr id="8" name="Chart 7">
          <a:extLst>
            <a:ext uri="{FF2B5EF4-FFF2-40B4-BE49-F238E27FC236}">
              <a16:creationId xmlns:a16="http://schemas.microsoft.com/office/drawing/2014/main" id="{07425982-9FAE-52F6-2D87-BE5FF31305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22860</xdr:colOff>
      <xdr:row>537</xdr:row>
      <xdr:rowOff>171450</xdr:rowOff>
    </xdr:from>
    <xdr:to>
      <xdr:col>13</xdr:col>
      <xdr:colOff>22860</xdr:colOff>
      <xdr:row>557</xdr:row>
      <xdr:rowOff>156210</xdr:rowOff>
    </xdr:to>
    <xdr:graphicFrame macro="">
      <xdr:nvGraphicFramePr>
        <xdr:cNvPr id="11" name="Chart 10">
          <a:extLst>
            <a:ext uri="{FF2B5EF4-FFF2-40B4-BE49-F238E27FC236}">
              <a16:creationId xmlns:a16="http://schemas.microsoft.com/office/drawing/2014/main" id="{D6534841-E321-4399-A795-F5A1BE282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3</xdr:col>
      <xdr:colOff>15240</xdr:colOff>
      <xdr:row>571</xdr:row>
      <xdr:rowOff>95250</xdr:rowOff>
    </xdr:from>
    <xdr:ext cx="1535870" cy="471026"/>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F0BAFE6C-E07B-41C3-868E-A0B194B29DF6}"/>
                </a:ext>
              </a:extLst>
            </xdr:cNvPr>
            <xdr:cNvSpPr txBox="1"/>
          </xdr:nvSpPr>
          <xdr:spPr>
            <a:xfrm>
              <a:off x="1844040" y="2320290"/>
              <a:ext cx="1535870" cy="471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ea typeface="Cambria Math" panose="02040503050406030204" pitchFamily="18" charset="0"/>
                          </a:rPr>
                        </m:ctrlPr>
                      </m:sSupPr>
                      <m:e>
                        <m:r>
                          <a:rPr lang="en-US" sz="1100" b="0" i="1">
                            <a:latin typeface="Cambria Math" panose="02040503050406030204" pitchFamily="18" charset="0"/>
                            <a:ea typeface="Cambria Math" panose="02040503050406030204" pitchFamily="18" charset="0"/>
                          </a:rPr>
                          <m:t>𝜒</m:t>
                        </m:r>
                      </m:e>
                      <m:sup>
                        <m:r>
                          <a:rPr lang="en-US" sz="1100" b="0" i="1">
                            <a:latin typeface="Cambria Math" panose="02040503050406030204" pitchFamily="18" charset="0"/>
                            <a:ea typeface="Cambria Math" panose="02040503050406030204" pitchFamily="18" charset="0"/>
                          </a:rPr>
                          <m:t>2</m:t>
                        </m:r>
                      </m:sup>
                    </m:sSup>
                    <m:r>
                      <a:rPr lang="en-US" sz="1100" b="0" i="1">
                        <a:latin typeface="Cambria Math" panose="02040503050406030204" pitchFamily="18" charset="0"/>
                        <a:ea typeface="Cambria Math" panose="02040503050406030204" pitchFamily="18" charset="0"/>
                      </a:rPr>
                      <m:t>=</m:t>
                    </m:r>
                    <m:nary>
                      <m:naryPr>
                        <m:chr m:val="∑"/>
                        <m:subHide m:val="on"/>
                        <m:supHide m:val="on"/>
                        <m:ctrlPr>
                          <a:rPr lang="en-US" sz="1100" b="0" i="1">
                            <a:latin typeface="Cambria Math" panose="02040503050406030204" pitchFamily="18" charset="0"/>
                            <a:ea typeface="Cambria Math" panose="02040503050406030204" pitchFamily="18" charset="0"/>
                          </a:rPr>
                        </m:ctrlPr>
                      </m:naryPr>
                      <m:sub/>
                      <m:sup/>
                      <m:e>
                        <m:f>
                          <m:fPr>
                            <m:ctrlPr>
                              <a:rPr lang="en-US" sz="1100" b="0" i="1">
                                <a:latin typeface="Cambria Math" panose="02040503050406030204" pitchFamily="18" charset="0"/>
                                <a:ea typeface="Cambria Math" panose="02040503050406030204" pitchFamily="18" charset="0"/>
                              </a:rPr>
                            </m:ctrlPr>
                          </m:fPr>
                          <m:num>
                            <m:sSup>
                              <m:sSupPr>
                                <m:ctrlPr>
                                  <a:rPr lang="en-US" sz="1100" b="0" i="1">
                                    <a:latin typeface="Cambria Math" panose="02040503050406030204" pitchFamily="18" charset="0"/>
                                    <a:ea typeface="Cambria Math" panose="02040503050406030204" pitchFamily="18" charset="0"/>
                                  </a:rPr>
                                </m:ctrlPr>
                              </m:sSupPr>
                              <m:e>
                                <m:d>
                                  <m:dPr>
                                    <m:ctrlPr>
                                      <a:rPr lang="en-US" sz="1100" b="0" i="1">
                                        <a:latin typeface="Cambria Math" panose="02040503050406030204" pitchFamily="18" charset="0"/>
                                        <a:ea typeface="Cambria Math" panose="02040503050406030204" pitchFamily="18" charset="0"/>
                                      </a:rPr>
                                    </m:ctrlPr>
                                  </m:dPr>
                                  <m:e>
                                    <m:nary>
                                      <m:naryPr>
                                        <m:chr m:val="∑"/>
                                        <m:subHide m:val="on"/>
                                        <m:supHide m:val="on"/>
                                        <m:ctrlPr>
                                          <a:rPr lang="en-US" sz="1100" b="0" i="1">
                                            <a:latin typeface="Cambria Math" panose="02040503050406030204" pitchFamily="18" charset="0"/>
                                            <a:ea typeface="Cambria Math" panose="02040503050406030204" pitchFamily="18" charset="0"/>
                                          </a:rPr>
                                        </m:ctrlPr>
                                      </m:naryPr>
                                      <m:sub/>
                                      <m:sup/>
                                      <m:e>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𝑂</m:t>
                                            </m:r>
                                          </m:e>
                                          <m:sub>
                                            <m:r>
                                              <a:rPr lang="en-US" sz="1100" b="0" i="1">
                                                <a:latin typeface="Cambria Math" panose="02040503050406030204" pitchFamily="18" charset="0"/>
                                                <a:ea typeface="Cambria Math" panose="02040503050406030204" pitchFamily="18" charset="0"/>
                                              </a:rPr>
                                              <m:t>𝑗𝑡</m:t>
                                            </m:r>
                                          </m:sub>
                                        </m:sSub>
                                      </m:e>
                                    </m:nary>
                                    <m:r>
                                      <a:rPr lang="en-US" sz="1100" b="0" i="1">
                                        <a:latin typeface="Cambria Math" panose="02040503050406030204" pitchFamily="18" charset="0"/>
                                        <a:ea typeface="Cambria Math" panose="02040503050406030204" pitchFamily="18" charset="0"/>
                                      </a:rPr>
                                      <m:t>−</m:t>
                                    </m:r>
                                    <m:nary>
                                      <m:naryPr>
                                        <m:chr m:val="∑"/>
                                        <m:subHide m:val="on"/>
                                        <m:supHide m:val="on"/>
                                        <m:ctrlPr>
                                          <a:rPr lang="en-US" sz="1100" b="0" i="1">
                                            <a:latin typeface="Cambria Math" panose="02040503050406030204" pitchFamily="18" charset="0"/>
                                            <a:ea typeface="Cambria Math" panose="02040503050406030204" pitchFamily="18" charset="0"/>
                                          </a:rPr>
                                        </m:ctrlPr>
                                      </m:naryPr>
                                      <m:sub/>
                                      <m:sup/>
                                      <m:e>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𝐸</m:t>
                                            </m:r>
                                          </m:e>
                                          <m:sub>
                                            <m:r>
                                              <a:rPr lang="en-US" sz="1100" b="0" i="1">
                                                <a:latin typeface="Cambria Math" panose="02040503050406030204" pitchFamily="18" charset="0"/>
                                                <a:ea typeface="Cambria Math" panose="02040503050406030204" pitchFamily="18" charset="0"/>
                                              </a:rPr>
                                              <m:t>𝑗𝑡</m:t>
                                            </m:r>
                                          </m:sub>
                                        </m:sSub>
                                      </m:e>
                                    </m:nary>
                                  </m:e>
                                </m:d>
                              </m:e>
                              <m:sup>
                                <m:r>
                                  <a:rPr lang="en-US" sz="1100" b="0" i="1">
                                    <a:latin typeface="Cambria Math" panose="02040503050406030204" pitchFamily="18" charset="0"/>
                                    <a:ea typeface="Cambria Math" panose="02040503050406030204" pitchFamily="18" charset="0"/>
                                  </a:rPr>
                                  <m:t>2</m:t>
                                </m:r>
                              </m:sup>
                            </m:sSup>
                          </m:num>
                          <m:den>
                            <m:nary>
                              <m:naryPr>
                                <m:chr m:val="∑"/>
                                <m:subHide m:val="on"/>
                                <m:supHide m:val="on"/>
                                <m:ctrlPr>
                                  <a:rPr lang="en-US" sz="1100" b="0" i="1">
                                    <a:latin typeface="Cambria Math" panose="02040503050406030204" pitchFamily="18" charset="0"/>
                                    <a:ea typeface="Cambria Math" panose="02040503050406030204" pitchFamily="18" charset="0"/>
                                  </a:rPr>
                                </m:ctrlPr>
                              </m:naryPr>
                              <m:sub/>
                              <m:sup/>
                              <m:e>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𝐸</m:t>
                                    </m:r>
                                  </m:e>
                                  <m:sub>
                                    <m:r>
                                      <a:rPr lang="en-US" sz="1100" b="0" i="1">
                                        <a:latin typeface="Cambria Math" panose="02040503050406030204" pitchFamily="18" charset="0"/>
                                        <a:ea typeface="Cambria Math" panose="02040503050406030204" pitchFamily="18" charset="0"/>
                                      </a:rPr>
                                      <m:t>𝑗𝑡</m:t>
                                    </m:r>
                                  </m:sub>
                                </m:sSub>
                              </m:e>
                            </m:nary>
                          </m:den>
                        </m:f>
                      </m:e>
                    </m:nary>
                  </m:oMath>
                </m:oMathPara>
              </a14:m>
              <a:endParaRPr lang="en-US" sz="1100"/>
            </a:p>
          </xdr:txBody>
        </xdr:sp>
      </mc:Choice>
      <mc:Fallback xmlns="">
        <xdr:sp macro="" textlink="">
          <xdr:nvSpPr>
            <xdr:cNvPr id="12" name="TextBox 11">
              <a:extLst>
                <a:ext uri="{FF2B5EF4-FFF2-40B4-BE49-F238E27FC236}">
                  <a16:creationId xmlns:a16="http://schemas.microsoft.com/office/drawing/2014/main" id="{F0BAFE6C-E07B-41C3-868E-A0B194B29DF6}"/>
                </a:ext>
              </a:extLst>
            </xdr:cNvPr>
            <xdr:cNvSpPr txBox="1"/>
          </xdr:nvSpPr>
          <xdr:spPr>
            <a:xfrm>
              <a:off x="1844040" y="2320290"/>
              <a:ext cx="1535870" cy="471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ea typeface="Cambria Math" panose="02040503050406030204" pitchFamily="18" charset="0"/>
                </a:rPr>
                <a:t>𝜒^2=∑▒(∑▒𝑂_𝑗𝑡 −∑▒𝐸_𝑗𝑡 )^2/(∑▒𝐸_𝑗𝑡 )</a:t>
              </a:r>
              <a:endParaRPr lang="en-US" sz="1100"/>
            </a:p>
          </xdr:txBody>
        </xdr:sp>
      </mc:Fallback>
    </mc:AlternateContent>
    <xdr:clientData/>
  </xdr:oneCellAnchor>
  <xdr:twoCellAnchor>
    <xdr:from>
      <xdr:col>4</xdr:col>
      <xdr:colOff>45720</xdr:colOff>
      <xdr:row>670</xdr:row>
      <xdr:rowOff>171450</xdr:rowOff>
    </xdr:from>
    <xdr:to>
      <xdr:col>13</xdr:col>
      <xdr:colOff>45720</xdr:colOff>
      <xdr:row>692</xdr:row>
      <xdr:rowOff>156210</xdr:rowOff>
    </xdr:to>
    <xdr:graphicFrame macro="">
      <xdr:nvGraphicFramePr>
        <xdr:cNvPr id="15" name="Chart 14">
          <a:extLst>
            <a:ext uri="{FF2B5EF4-FFF2-40B4-BE49-F238E27FC236}">
              <a16:creationId xmlns:a16="http://schemas.microsoft.com/office/drawing/2014/main" id="{5434C7A5-3750-87E4-CEC7-9F36E5D97A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3</xdr:col>
      <xdr:colOff>15240</xdr:colOff>
      <xdr:row>703</xdr:row>
      <xdr:rowOff>95250</xdr:rowOff>
    </xdr:from>
    <xdr:ext cx="1535870" cy="471026"/>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EA30272D-2025-4354-8A20-C40D5E05F2AE}"/>
                </a:ext>
              </a:extLst>
            </xdr:cNvPr>
            <xdr:cNvSpPr txBox="1"/>
          </xdr:nvSpPr>
          <xdr:spPr>
            <a:xfrm>
              <a:off x="1844040" y="2320290"/>
              <a:ext cx="1535870" cy="471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ea typeface="Cambria Math" panose="02040503050406030204" pitchFamily="18" charset="0"/>
                          </a:rPr>
                        </m:ctrlPr>
                      </m:sSupPr>
                      <m:e>
                        <m:r>
                          <a:rPr lang="en-US" sz="1100" b="0" i="1">
                            <a:latin typeface="Cambria Math" panose="02040503050406030204" pitchFamily="18" charset="0"/>
                            <a:ea typeface="Cambria Math" panose="02040503050406030204" pitchFamily="18" charset="0"/>
                          </a:rPr>
                          <m:t>𝜒</m:t>
                        </m:r>
                      </m:e>
                      <m:sup>
                        <m:r>
                          <a:rPr lang="en-US" sz="1100" b="0" i="1">
                            <a:latin typeface="Cambria Math" panose="02040503050406030204" pitchFamily="18" charset="0"/>
                            <a:ea typeface="Cambria Math" panose="02040503050406030204" pitchFamily="18" charset="0"/>
                          </a:rPr>
                          <m:t>2</m:t>
                        </m:r>
                      </m:sup>
                    </m:sSup>
                    <m:r>
                      <a:rPr lang="en-US" sz="1100" b="0" i="1">
                        <a:latin typeface="Cambria Math" panose="02040503050406030204" pitchFamily="18" charset="0"/>
                        <a:ea typeface="Cambria Math" panose="02040503050406030204" pitchFamily="18" charset="0"/>
                      </a:rPr>
                      <m:t>=</m:t>
                    </m:r>
                    <m:nary>
                      <m:naryPr>
                        <m:chr m:val="∑"/>
                        <m:subHide m:val="on"/>
                        <m:supHide m:val="on"/>
                        <m:ctrlPr>
                          <a:rPr lang="en-US" sz="1100" b="0" i="1">
                            <a:latin typeface="Cambria Math" panose="02040503050406030204" pitchFamily="18" charset="0"/>
                            <a:ea typeface="Cambria Math" panose="02040503050406030204" pitchFamily="18" charset="0"/>
                          </a:rPr>
                        </m:ctrlPr>
                      </m:naryPr>
                      <m:sub/>
                      <m:sup/>
                      <m:e>
                        <m:f>
                          <m:fPr>
                            <m:ctrlPr>
                              <a:rPr lang="en-US" sz="1100" b="0" i="1">
                                <a:latin typeface="Cambria Math" panose="02040503050406030204" pitchFamily="18" charset="0"/>
                                <a:ea typeface="Cambria Math" panose="02040503050406030204" pitchFamily="18" charset="0"/>
                              </a:rPr>
                            </m:ctrlPr>
                          </m:fPr>
                          <m:num>
                            <m:sSup>
                              <m:sSupPr>
                                <m:ctrlPr>
                                  <a:rPr lang="en-US" sz="1100" b="0" i="1">
                                    <a:latin typeface="Cambria Math" panose="02040503050406030204" pitchFamily="18" charset="0"/>
                                    <a:ea typeface="Cambria Math" panose="02040503050406030204" pitchFamily="18" charset="0"/>
                                  </a:rPr>
                                </m:ctrlPr>
                              </m:sSupPr>
                              <m:e>
                                <m:d>
                                  <m:dPr>
                                    <m:ctrlPr>
                                      <a:rPr lang="en-US" sz="1100" b="0" i="1">
                                        <a:latin typeface="Cambria Math" panose="02040503050406030204" pitchFamily="18" charset="0"/>
                                        <a:ea typeface="Cambria Math" panose="02040503050406030204" pitchFamily="18" charset="0"/>
                                      </a:rPr>
                                    </m:ctrlPr>
                                  </m:dPr>
                                  <m:e>
                                    <m:nary>
                                      <m:naryPr>
                                        <m:chr m:val="∑"/>
                                        <m:subHide m:val="on"/>
                                        <m:supHide m:val="on"/>
                                        <m:ctrlPr>
                                          <a:rPr lang="en-US" sz="1100" b="0" i="1">
                                            <a:latin typeface="Cambria Math" panose="02040503050406030204" pitchFamily="18" charset="0"/>
                                            <a:ea typeface="Cambria Math" panose="02040503050406030204" pitchFamily="18" charset="0"/>
                                          </a:rPr>
                                        </m:ctrlPr>
                                      </m:naryPr>
                                      <m:sub/>
                                      <m:sup/>
                                      <m:e>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𝑂</m:t>
                                            </m:r>
                                          </m:e>
                                          <m:sub>
                                            <m:r>
                                              <a:rPr lang="en-US" sz="1100" b="0" i="1">
                                                <a:latin typeface="Cambria Math" panose="02040503050406030204" pitchFamily="18" charset="0"/>
                                                <a:ea typeface="Cambria Math" panose="02040503050406030204" pitchFamily="18" charset="0"/>
                                              </a:rPr>
                                              <m:t>𝑗𝑡</m:t>
                                            </m:r>
                                          </m:sub>
                                        </m:sSub>
                                      </m:e>
                                    </m:nary>
                                    <m:r>
                                      <a:rPr lang="en-US" sz="1100" b="0" i="1">
                                        <a:latin typeface="Cambria Math" panose="02040503050406030204" pitchFamily="18" charset="0"/>
                                        <a:ea typeface="Cambria Math" panose="02040503050406030204" pitchFamily="18" charset="0"/>
                                      </a:rPr>
                                      <m:t>−</m:t>
                                    </m:r>
                                    <m:nary>
                                      <m:naryPr>
                                        <m:chr m:val="∑"/>
                                        <m:subHide m:val="on"/>
                                        <m:supHide m:val="on"/>
                                        <m:ctrlPr>
                                          <a:rPr lang="en-US" sz="1100" b="0" i="1">
                                            <a:latin typeface="Cambria Math" panose="02040503050406030204" pitchFamily="18" charset="0"/>
                                            <a:ea typeface="Cambria Math" panose="02040503050406030204" pitchFamily="18" charset="0"/>
                                          </a:rPr>
                                        </m:ctrlPr>
                                      </m:naryPr>
                                      <m:sub/>
                                      <m:sup/>
                                      <m:e>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𝐸</m:t>
                                            </m:r>
                                          </m:e>
                                          <m:sub>
                                            <m:r>
                                              <a:rPr lang="en-US" sz="1100" b="0" i="1">
                                                <a:latin typeface="Cambria Math" panose="02040503050406030204" pitchFamily="18" charset="0"/>
                                                <a:ea typeface="Cambria Math" panose="02040503050406030204" pitchFamily="18" charset="0"/>
                                              </a:rPr>
                                              <m:t>𝑗𝑡</m:t>
                                            </m:r>
                                          </m:sub>
                                        </m:sSub>
                                      </m:e>
                                    </m:nary>
                                  </m:e>
                                </m:d>
                              </m:e>
                              <m:sup>
                                <m:r>
                                  <a:rPr lang="en-US" sz="1100" b="0" i="1">
                                    <a:latin typeface="Cambria Math" panose="02040503050406030204" pitchFamily="18" charset="0"/>
                                    <a:ea typeface="Cambria Math" panose="02040503050406030204" pitchFamily="18" charset="0"/>
                                  </a:rPr>
                                  <m:t>2</m:t>
                                </m:r>
                              </m:sup>
                            </m:sSup>
                          </m:num>
                          <m:den>
                            <m:nary>
                              <m:naryPr>
                                <m:chr m:val="∑"/>
                                <m:subHide m:val="on"/>
                                <m:supHide m:val="on"/>
                                <m:ctrlPr>
                                  <a:rPr lang="en-US" sz="1100" b="0" i="1">
                                    <a:latin typeface="Cambria Math" panose="02040503050406030204" pitchFamily="18" charset="0"/>
                                    <a:ea typeface="Cambria Math" panose="02040503050406030204" pitchFamily="18" charset="0"/>
                                  </a:rPr>
                                </m:ctrlPr>
                              </m:naryPr>
                              <m:sub/>
                              <m:sup/>
                              <m:e>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𝐸</m:t>
                                    </m:r>
                                  </m:e>
                                  <m:sub>
                                    <m:r>
                                      <a:rPr lang="en-US" sz="1100" b="0" i="1">
                                        <a:latin typeface="Cambria Math" panose="02040503050406030204" pitchFamily="18" charset="0"/>
                                        <a:ea typeface="Cambria Math" panose="02040503050406030204" pitchFamily="18" charset="0"/>
                                      </a:rPr>
                                      <m:t>𝑗𝑡</m:t>
                                    </m:r>
                                  </m:sub>
                                </m:sSub>
                              </m:e>
                            </m:nary>
                          </m:den>
                        </m:f>
                      </m:e>
                    </m:nary>
                  </m:oMath>
                </m:oMathPara>
              </a14:m>
              <a:endParaRPr lang="en-US" sz="1100"/>
            </a:p>
          </xdr:txBody>
        </xdr:sp>
      </mc:Choice>
      <mc:Fallback xmlns="">
        <xdr:sp macro="" textlink="">
          <xdr:nvSpPr>
            <xdr:cNvPr id="16" name="TextBox 15">
              <a:extLst>
                <a:ext uri="{FF2B5EF4-FFF2-40B4-BE49-F238E27FC236}">
                  <a16:creationId xmlns:a16="http://schemas.microsoft.com/office/drawing/2014/main" id="{EA30272D-2025-4354-8A20-C40D5E05F2AE}"/>
                </a:ext>
              </a:extLst>
            </xdr:cNvPr>
            <xdr:cNvSpPr txBox="1"/>
          </xdr:nvSpPr>
          <xdr:spPr>
            <a:xfrm>
              <a:off x="1844040" y="2320290"/>
              <a:ext cx="1535870" cy="471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ea typeface="Cambria Math" panose="02040503050406030204" pitchFamily="18" charset="0"/>
                </a:rPr>
                <a:t>𝜒^2=∑▒(∑▒𝑂_𝑗𝑡 −∑▒𝐸_𝑗𝑡 )^2/(∑▒𝐸_𝑗𝑡 )</a:t>
              </a:r>
              <a:endParaRPr lang="en-US" sz="1100"/>
            </a:p>
          </xdr:txBody>
        </xdr:sp>
      </mc:Fallback>
    </mc:AlternateContent>
    <xdr:clientData/>
  </xdr:oneCellAnchor>
  <xdr:twoCellAnchor>
    <xdr:from>
      <xdr:col>5</xdr:col>
      <xdr:colOff>30480</xdr:colOff>
      <xdr:row>799</xdr:row>
      <xdr:rowOff>3810</xdr:rowOff>
    </xdr:from>
    <xdr:to>
      <xdr:col>14</xdr:col>
      <xdr:colOff>30480</xdr:colOff>
      <xdr:row>818</xdr:row>
      <xdr:rowOff>171450</xdr:rowOff>
    </xdr:to>
    <xdr:graphicFrame macro="">
      <xdr:nvGraphicFramePr>
        <xdr:cNvPr id="17" name="Chart 16">
          <a:extLst>
            <a:ext uri="{FF2B5EF4-FFF2-40B4-BE49-F238E27FC236}">
              <a16:creationId xmlns:a16="http://schemas.microsoft.com/office/drawing/2014/main" id="{D89EC940-D621-9806-0C40-682F3E0028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7620</xdr:colOff>
      <xdr:row>11</xdr:row>
      <xdr:rowOff>179070</xdr:rowOff>
    </xdr:from>
    <xdr:to>
      <xdr:col>23</xdr:col>
      <xdr:colOff>312420</xdr:colOff>
      <xdr:row>26</xdr:row>
      <xdr:rowOff>163830</xdr:rowOff>
    </xdr:to>
    <xdr:graphicFrame macro="">
      <xdr:nvGraphicFramePr>
        <xdr:cNvPr id="2" name="Chart 1">
          <a:extLst>
            <a:ext uri="{FF2B5EF4-FFF2-40B4-BE49-F238E27FC236}">
              <a16:creationId xmlns:a16="http://schemas.microsoft.com/office/drawing/2014/main" id="{98F9E603-4205-00F9-8F41-AB795FAAF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22860</xdr:colOff>
      <xdr:row>69</xdr:row>
      <xdr:rowOff>163830</xdr:rowOff>
    </xdr:from>
    <xdr:to>
      <xdr:col>25</xdr:col>
      <xdr:colOff>22860</xdr:colOff>
      <xdr:row>89</xdr:row>
      <xdr:rowOff>148590</xdr:rowOff>
    </xdr:to>
    <xdr:graphicFrame macro="">
      <xdr:nvGraphicFramePr>
        <xdr:cNvPr id="4" name="Chart 3">
          <a:extLst>
            <a:ext uri="{FF2B5EF4-FFF2-40B4-BE49-F238E27FC236}">
              <a16:creationId xmlns:a16="http://schemas.microsoft.com/office/drawing/2014/main" id="{7EFEDD9C-721E-381C-6046-281A6AAA23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99</xdr:row>
      <xdr:rowOff>171450</xdr:rowOff>
    </xdr:from>
    <xdr:to>
      <xdr:col>25</xdr:col>
      <xdr:colOff>0</xdr:colOff>
      <xdr:row>119</xdr:row>
      <xdr:rowOff>156210</xdr:rowOff>
    </xdr:to>
    <xdr:graphicFrame macro="">
      <xdr:nvGraphicFramePr>
        <xdr:cNvPr id="5" name="Chart 4">
          <a:extLst>
            <a:ext uri="{FF2B5EF4-FFF2-40B4-BE49-F238E27FC236}">
              <a16:creationId xmlns:a16="http://schemas.microsoft.com/office/drawing/2014/main" id="{D5FC0F29-BE22-2E52-DDBE-06E77D2C8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3</xdr:col>
      <xdr:colOff>15240</xdr:colOff>
      <xdr:row>12</xdr:row>
      <xdr:rowOff>95250</xdr:rowOff>
    </xdr:from>
    <xdr:ext cx="1535870" cy="47102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F75DBFAA-0115-4943-A334-D3651F77B83B}"/>
                </a:ext>
              </a:extLst>
            </xdr:cNvPr>
            <xdr:cNvSpPr txBox="1"/>
          </xdr:nvSpPr>
          <xdr:spPr>
            <a:xfrm>
              <a:off x="1844040" y="2289810"/>
              <a:ext cx="1535870" cy="471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ea typeface="Cambria Math" panose="02040503050406030204" pitchFamily="18" charset="0"/>
                          </a:rPr>
                        </m:ctrlPr>
                      </m:sSupPr>
                      <m:e>
                        <m:r>
                          <a:rPr lang="en-US" sz="1100" b="0" i="1">
                            <a:latin typeface="Cambria Math" panose="02040503050406030204" pitchFamily="18" charset="0"/>
                            <a:ea typeface="Cambria Math" panose="02040503050406030204" pitchFamily="18" charset="0"/>
                          </a:rPr>
                          <m:t>𝜒</m:t>
                        </m:r>
                      </m:e>
                      <m:sup>
                        <m:r>
                          <a:rPr lang="en-US" sz="1100" b="0" i="1">
                            <a:latin typeface="Cambria Math" panose="02040503050406030204" pitchFamily="18" charset="0"/>
                            <a:ea typeface="Cambria Math" panose="02040503050406030204" pitchFamily="18" charset="0"/>
                          </a:rPr>
                          <m:t>2</m:t>
                        </m:r>
                      </m:sup>
                    </m:sSup>
                    <m:r>
                      <a:rPr lang="en-US" sz="1100" b="0" i="1">
                        <a:latin typeface="Cambria Math" panose="02040503050406030204" pitchFamily="18" charset="0"/>
                        <a:ea typeface="Cambria Math" panose="02040503050406030204" pitchFamily="18" charset="0"/>
                      </a:rPr>
                      <m:t>=</m:t>
                    </m:r>
                    <m:nary>
                      <m:naryPr>
                        <m:chr m:val="∑"/>
                        <m:subHide m:val="on"/>
                        <m:supHide m:val="on"/>
                        <m:ctrlPr>
                          <a:rPr lang="en-US" sz="1100" b="0" i="1">
                            <a:latin typeface="Cambria Math" panose="02040503050406030204" pitchFamily="18" charset="0"/>
                            <a:ea typeface="Cambria Math" panose="02040503050406030204" pitchFamily="18" charset="0"/>
                          </a:rPr>
                        </m:ctrlPr>
                      </m:naryPr>
                      <m:sub/>
                      <m:sup/>
                      <m:e>
                        <m:f>
                          <m:fPr>
                            <m:ctrlPr>
                              <a:rPr lang="en-US" sz="1100" b="0" i="1">
                                <a:latin typeface="Cambria Math" panose="02040503050406030204" pitchFamily="18" charset="0"/>
                                <a:ea typeface="Cambria Math" panose="02040503050406030204" pitchFamily="18" charset="0"/>
                              </a:rPr>
                            </m:ctrlPr>
                          </m:fPr>
                          <m:num>
                            <m:sSup>
                              <m:sSupPr>
                                <m:ctrlPr>
                                  <a:rPr lang="en-US" sz="1100" b="0" i="1">
                                    <a:latin typeface="Cambria Math" panose="02040503050406030204" pitchFamily="18" charset="0"/>
                                    <a:ea typeface="Cambria Math" panose="02040503050406030204" pitchFamily="18" charset="0"/>
                                  </a:rPr>
                                </m:ctrlPr>
                              </m:sSupPr>
                              <m:e>
                                <m:d>
                                  <m:dPr>
                                    <m:ctrlPr>
                                      <a:rPr lang="en-US" sz="1100" b="0" i="1">
                                        <a:latin typeface="Cambria Math" panose="02040503050406030204" pitchFamily="18" charset="0"/>
                                        <a:ea typeface="Cambria Math" panose="02040503050406030204" pitchFamily="18" charset="0"/>
                                      </a:rPr>
                                    </m:ctrlPr>
                                  </m:dPr>
                                  <m:e>
                                    <m:nary>
                                      <m:naryPr>
                                        <m:chr m:val="∑"/>
                                        <m:subHide m:val="on"/>
                                        <m:supHide m:val="on"/>
                                        <m:ctrlPr>
                                          <a:rPr lang="en-US" sz="1100" b="0" i="1">
                                            <a:latin typeface="Cambria Math" panose="02040503050406030204" pitchFamily="18" charset="0"/>
                                            <a:ea typeface="Cambria Math" panose="02040503050406030204" pitchFamily="18" charset="0"/>
                                          </a:rPr>
                                        </m:ctrlPr>
                                      </m:naryPr>
                                      <m:sub/>
                                      <m:sup/>
                                      <m:e>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𝑂</m:t>
                                            </m:r>
                                          </m:e>
                                          <m:sub>
                                            <m:r>
                                              <a:rPr lang="en-US" sz="1100" b="0" i="1">
                                                <a:latin typeface="Cambria Math" panose="02040503050406030204" pitchFamily="18" charset="0"/>
                                                <a:ea typeface="Cambria Math" panose="02040503050406030204" pitchFamily="18" charset="0"/>
                                              </a:rPr>
                                              <m:t>𝑗𝑡</m:t>
                                            </m:r>
                                          </m:sub>
                                        </m:sSub>
                                      </m:e>
                                    </m:nary>
                                    <m:r>
                                      <a:rPr lang="en-US" sz="1100" b="0" i="1">
                                        <a:latin typeface="Cambria Math" panose="02040503050406030204" pitchFamily="18" charset="0"/>
                                        <a:ea typeface="Cambria Math" panose="02040503050406030204" pitchFamily="18" charset="0"/>
                                      </a:rPr>
                                      <m:t>−</m:t>
                                    </m:r>
                                    <m:nary>
                                      <m:naryPr>
                                        <m:chr m:val="∑"/>
                                        <m:subHide m:val="on"/>
                                        <m:supHide m:val="on"/>
                                        <m:ctrlPr>
                                          <a:rPr lang="en-US" sz="1100" b="0" i="1">
                                            <a:latin typeface="Cambria Math" panose="02040503050406030204" pitchFamily="18" charset="0"/>
                                            <a:ea typeface="Cambria Math" panose="02040503050406030204" pitchFamily="18" charset="0"/>
                                          </a:rPr>
                                        </m:ctrlPr>
                                      </m:naryPr>
                                      <m:sub/>
                                      <m:sup/>
                                      <m:e>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𝐸</m:t>
                                            </m:r>
                                          </m:e>
                                          <m:sub>
                                            <m:r>
                                              <a:rPr lang="en-US" sz="1100" b="0" i="1">
                                                <a:latin typeface="Cambria Math" panose="02040503050406030204" pitchFamily="18" charset="0"/>
                                                <a:ea typeface="Cambria Math" panose="02040503050406030204" pitchFamily="18" charset="0"/>
                                              </a:rPr>
                                              <m:t>𝑗𝑡</m:t>
                                            </m:r>
                                          </m:sub>
                                        </m:sSub>
                                      </m:e>
                                    </m:nary>
                                  </m:e>
                                </m:d>
                              </m:e>
                              <m:sup>
                                <m:r>
                                  <a:rPr lang="en-US" sz="1100" b="0" i="1">
                                    <a:latin typeface="Cambria Math" panose="02040503050406030204" pitchFamily="18" charset="0"/>
                                    <a:ea typeface="Cambria Math" panose="02040503050406030204" pitchFamily="18" charset="0"/>
                                  </a:rPr>
                                  <m:t>2</m:t>
                                </m:r>
                              </m:sup>
                            </m:sSup>
                          </m:num>
                          <m:den>
                            <m:nary>
                              <m:naryPr>
                                <m:chr m:val="∑"/>
                                <m:subHide m:val="on"/>
                                <m:supHide m:val="on"/>
                                <m:ctrlPr>
                                  <a:rPr lang="en-US" sz="1100" b="0" i="1">
                                    <a:latin typeface="Cambria Math" panose="02040503050406030204" pitchFamily="18" charset="0"/>
                                    <a:ea typeface="Cambria Math" panose="02040503050406030204" pitchFamily="18" charset="0"/>
                                  </a:rPr>
                                </m:ctrlPr>
                              </m:naryPr>
                              <m:sub/>
                              <m:sup/>
                              <m:e>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𝐸</m:t>
                                    </m:r>
                                  </m:e>
                                  <m:sub>
                                    <m:r>
                                      <a:rPr lang="en-US" sz="1100" b="0" i="1">
                                        <a:latin typeface="Cambria Math" panose="02040503050406030204" pitchFamily="18" charset="0"/>
                                        <a:ea typeface="Cambria Math" panose="02040503050406030204" pitchFamily="18" charset="0"/>
                                      </a:rPr>
                                      <m:t>𝑗𝑡</m:t>
                                    </m:r>
                                  </m:sub>
                                </m:sSub>
                              </m:e>
                            </m:nary>
                          </m:den>
                        </m:f>
                      </m:e>
                    </m:nary>
                  </m:oMath>
                </m:oMathPara>
              </a14:m>
              <a:endParaRPr lang="en-US" sz="1100"/>
            </a:p>
          </xdr:txBody>
        </xdr:sp>
      </mc:Choice>
      <mc:Fallback xmlns="">
        <xdr:sp macro="" textlink="">
          <xdr:nvSpPr>
            <xdr:cNvPr id="2" name="TextBox 1">
              <a:extLst>
                <a:ext uri="{FF2B5EF4-FFF2-40B4-BE49-F238E27FC236}">
                  <a16:creationId xmlns:a16="http://schemas.microsoft.com/office/drawing/2014/main" id="{F75DBFAA-0115-4943-A334-D3651F77B83B}"/>
                </a:ext>
              </a:extLst>
            </xdr:cNvPr>
            <xdr:cNvSpPr txBox="1"/>
          </xdr:nvSpPr>
          <xdr:spPr>
            <a:xfrm>
              <a:off x="1844040" y="2289810"/>
              <a:ext cx="1535870" cy="471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ea typeface="Cambria Math" panose="02040503050406030204" pitchFamily="18" charset="0"/>
                </a:rPr>
                <a:t>𝜒^2=∑▒(∑▒𝑂_𝑗𝑡 −∑▒𝐸_𝑗𝑡 )^2/(∑▒𝐸_𝑗𝑡 )</a:t>
              </a:r>
              <a:endParaRPr lang="en-US" sz="1100"/>
            </a:p>
          </xdr:txBody>
        </xdr:sp>
      </mc:Fallback>
    </mc:AlternateContent>
    <xdr:clientData/>
  </xdr:oneCellAnchor>
  <xdr:oneCellAnchor>
    <xdr:from>
      <xdr:col>3</xdr:col>
      <xdr:colOff>15240</xdr:colOff>
      <xdr:row>70</xdr:row>
      <xdr:rowOff>95250</xdr:rowOff>
    </xdr:from>
    <xdr:ext cx="1535870" cy="471026"/>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1286F9A6-C7D4-42F4-BAA0-7D4F62F48452}"/>
                </a:ext>
              </a:extLst>
            </xdr:cNvPr>
            <xdr:cNvSpPr txBox="1"/>
          </xdr:nvSpPr>
          <xdr:spPr>
            <a:xfrm>
              <a:off x="1844040" y="2320290"/>
              <a:ext cx="1535870" cy="471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ea typeface="Cambria Math" panose="02040503050406030204" pitchFamily="18" charset="0"/>
                          </a:rPr>
                        </m:ctrlPr>
                      </m:sSupPr>
                      <m:e>
                        <m:r>
                          <a:rPr lang="en-US" sz="1100" b="0" i="1">
                            <a:latin typeface="Cambria Math" panose="02040503050406030204" pitchFamily="18" charset="0"/>
                            <a:ea typeface="Cambria Math" panose="02040503050406030204" pitchFamily="18" charset="0"/>
                          </a:rPr>
                          <m:t>𝜒</m:t>
                        </m:r>
                      </m:e>
                      <m:sup>
                        <m:r>
                          <a:rPr lang="en-US" sz="1100" b="0" i="1">
                            <a:latin typeface="Cambria Math" panose="02040503050406030204" pitchFamily="18" charset="0"/>
                            <a:ea typeface="Cambria Math" panose="02040503050406030204" pitchFamily="18" charset="0"/>
                          </a:rPr>
                          <m:t>2</m:t>
                        </m:r>
                      </m:sup>
                    </m:sSup>
                    <m:r>
                      <a:rPr lang="en-US" sz="1100" b="0" i="1">
                        <a:latin typeface="Cambria Math" panose="02040503050406030204" pitchFamily="18" charset="0"/>
                        <a:ea typeface="Cambria Math" panose="02040503050406030204" pitchFamily="18" charset="0"/>
                      </a:rPr>
                      <m:t>=</m:t>
                    </m:r>
                    <m:nary>
                      <m:naryPr>
                        <m:chr m:val="∑"/>
                        <m:subHide m:val="on"/>
                        <m:supHide m:val="on"/>
                        <m:ctrlPr>
                          <a:rPr lang="en-US" sz="1100" b="0" i="1">
                            <a:latin typeface="Cambria Math" panose="02040503050406030204" pitchFamily="18" charset="0"/>
                            <a:ea typeface="Cambria Math" panose="02040503050406030204" pitchFamily="18" charset="0"/>
                          </a:rPr>
                        </m:ctrlPr>
                      </m:naryPr>
                      <m:sub/>
                      <m:sup/>
                      <m:e>
                        <m:f>
                          <m:fPr>
                            <m:ctrlPr>
                              <a:rPr lang="en-US" sz="1100" b="0" i="1">
                                <a:latin typeface="Cambria Math" panose="02040503050406030204" pitchFamily="18" charset="0"/>
                                <a:ea typeface="Cambria Math" panose="02040503050406030204" pitchFamily="18" charset="0"/>
                              </a:rPr>
                            </m:ctrlPr>
                          </m:fPr>
                          <m:num>
                            <m:sSup>
                              <m:sSupPr>
                                <m:ctrlPr>
                                  <a:rPr lang="en-US" sz="1100" b="0" i="1">
                                    <a:latin typeface="Cambria Math" panose="02040503050406030204" pitchFamily="18" charset="0"/>
                                    <a:ea typeface="Cambria Math" panose="02040503050406030204" pitchFamily="18" charset="0"/>
                                  </a:rPr>
                                </m:ctrlPr>
                              </m:sSupPr>
                              <m:e>
                                <m:d>
                                  <m:dPr>
                                    <m:ctrlPr>
                                      <a:rPr lang="en-US" sz="1100" b="0" i="1">
                                        <a:latin typeface="Cambria Math" panose="02040503050406030204" pitchFamily="18" charset="0"/>
                                        <a:ea typeface="Cambria Math" panose="02040503050406030204" pitchFamily="18" charset="0"/>
                                      </a:rPr>
                                    </m:ctrlPr>
                                  </m:dPr>
                                  <m:e>
                                    <m:nary>
                                      <m:naryPr>
                                        <m:chr m:val="∑"/>
                                        <m:subHide m:val="on"/>
                                        <m:supHide m:val="on"/>
                                        <m:ctrlPr>
                                          <a:rPr lang="en-US" sz="1100" b="0" i="1">
                                            <a:latin typeface="Cambria Math" panose="02040503050406030204" pitchFamily="18" charset="0"/>
                                            <a:ea typeface="Cambria Math" panose="02040503050406030204" pitchFamily="18" charset="0"/>
                                          </a:rPr>
                                        </m:ctrlPr>
                                      </m:naryPr>
                                      <m:sub/>
                                      <m:sup/>
                                      <m:e>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𝑂</m:t>
                                            </m:r>
                                          </m:e>
                                          <m:sub>
                                            <m:r>
                                              <a:rPr lang="en-US" sz="1100" b="0" i="1">
                                                <a:latin typeface="Cambria Math" panose="02040503050406030204" pitchFamily="18" charset="0"/>
                                                <a:ea typeface="Cambria Math" panose="02040503050406030204" pitchFamily="18" charset="0"/>
                                              </a:rPr>
                                              <m:t>𝑗𝑡</m:t>
                                            </m:r>
                                          </m:sub>
                                        </m:sSub>
                                      </m:e>
                                    </m:nary>
                                    <m:r>
                                      <a:rPr lang="en-US" sz="1100" b="0" i="1">
                                        <a:latin typeface="Cambria Math" panose="02040503050406030204" pitchFamily="18" charset="0"/>
                                        <a:ea typeface="Cambria Math" panose="02040503050406030204" pitchFamily="18" charset="0"/>
                                      </a:rPr>
                                      <m:t>−</m:t>
                                    </m:r>
                                    <m:nary>
                                      <m:naryPr>
                                        <m:chr m:val="∑"/>
                                        <m:subHide m:val="on"/>
                                        <m:supHide m:val="on"/>
                                        <m:ctrlPr>
                                          <a:rPr lang="en-US" sz="1100" b="0" i="1">
                                            <a:latin typeface="Cambria Math" panose="02040503050406030204" pitchFamily="18" charset="0"/>
                                            <a:ea typeface="Cambria Math" panose="02040503050406030204" pitchFamily="18" charset="0"/>
                                          </a:rPr>
                                        </m:ctrlPr>
                                      </m:naryPr>
                                      <m:sub/>
                                      <m:sup/>
                                      <m:e>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𝐸</m:t>
                                            </m:r>
                                          </m:e>
                                          <m:sub>
                                            <m:r>
                                              <a:rPr lang="en-US" sz="1100" b="0" i="1">
                                                <a:latin typeface="Cambria Math" panose="02040503050406030204" pitchFamily="18" charset="0"/>
                                                <a:ea typeface="Cambria Math" panose="02040503050406030204" pitchFamily="18" charset="0"/>
                                              </a:rPr>
                                              <m:t>𝑗𝑡</m:t>
                                            </m:r>
                                          </m:sub>
                                        </m:sSub>
                                      </m:e>
                                    </m:nary>
                                  </m:e>
                                </m:d>
                              </m:e>
                              <m:sup>
                                <m:r>
                                  <a:rPr lang="en-US" sz="1100" b="0" i="1">
                                    <a:latin typeface="Cambria Math" panose="02040503050406030204" pitchFamily="18" charset="0"/>
                                    <a:ea typeface="Cambria Math" panose="02040503050406030204" pitchFamily="18" charset="0"/>
                                  </a:rPr>
                                  <m:t>2</m:t>
                                </m:r>
                              </m:sup>
                            </m:sSup>
                          </m:num>
                          <m:den>
                            <m:nary>
                              <m:naryPr>
                                <m:chr m:val="∑"/>
                                <m:subHide m:val="on"/>
                                <m:supHide m:val="on"/>
                                <m:ctrlPr>
                                  <a:rPr lang="en-US" sz="1100" b="0" i="1">
                                    <a:latin typeface="Cambria Math" panose="02040503050406030204" pitchFamily="18" charset="0"/>
                                    <a:ea typeface="Cambria Math" panose="02040503050406030204" pitchFamily="18" charset="0"/>
                                  </a:rPr>
                                </m:ctrlPr>
                              </m:naryPr>
                              <m:sub/>
                              <m:sup/>
                              <m:e>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𝐸</m:t>
                                    </m:r>
                                  </m:e>
                                  <m:sub>
                                    <m:r>
                                      <a:rPr lang="en-US" sz="1100" b="0" i="1">
                                        <a:latin typeface="Cambria Math" panose="02040503050406030204" pitchFamily="18" charset="0"/>
                                        <a:ea typeface="Cambria Math" panose="02040503050406030204" pitchFamily="18" charset="0"/>
                                      </a:rPr>
                                      <m:t>𝑗𝑡</m:t>
                                    </m:r>
                                  </m:sub>
                                </m:sSub>
                              </m:e>
                            </m:nary>
                          </m:den>
                        </m:f>
                      </m:e>
                    </m:nary>
                  </m:oMath>
                </m:oMathPara>
              </a14:m>
              <a:endParaRPr lang="en-US" sz="1100"/>
            </a:p>
          </xdr:txBody>
        </xdr:sp>
      </mc:Choice>
      <mc:Fallback xmlns="">
        <xdr:sp macro="" textlink="">
          <xdr:nvSpPr>
            <xdr:cNvPr id="3" name="TextBox 2">
              <a:extLst>
                <a:ext uri="{FF2B5EF4-FFF2-40B4-BE49-F238E27FC236}">
                  <a16:creationId xmlns:a16="http://schemas.microsoft.com/office/drawing/2014/main" id="{1286F9A6-C7D4-42F4-BAA0-7D4F62F48452}"/>
                </a:ext>
              </a:extLst>
            </xdr:cNvPr>
            <xdr:cNvSpPr txBox="1"/>
          </xdr:nvSpPr>
          <xdr:spPr>
            <a:xfrm>
              <a:off x="1844040" y="2320290"/>
              <a:ext cx="1535870" cy="471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ea typeface="Cambria Math" panose="02040503050406030204" pitchFamily="18" charset="0"/>
                </a:rPr>
                <a:t>𝜒^2=∑▒(∑▒𝑂_𝑗𝑡 −∑▒𝐸_𝑗𝑡 )^2/(∑▒𝐸_𝑗𝑡 )</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91EC9-7142-4290-95D8-07F8CCDD1367}">
  <dimension ref="A1:U815"/>
  <sheetViews>
    <sheetView tabSelected="1" topLeftCell="A790" zoomScaleNormal="100" workbookViewId="0">
      <selection activeCell="F746" sqref="F746:K747"/>
    </sheetView>
  </sheetViews>
  <sheetFormatPr defaultRowHeight="14.4" x14ac:dyDescent="0.3"/>
  <cols>
    <col min="3" max="5" width="9.5546875" bestFit="1" customWidth="1"/>
  </cols>
  <sheetData>
    <row r="1" spans="1:21" x14ac:dyDescent="0.3">
      <c r="A1" s="23">
        <v>1</v>
      </c>
      <c r="B1" s="90" t="s">
        <v>0</v>
      </c>
      <c r="C1" s="90"/>
      <c r="D1" s="90"/>
      <c r="E1" s="90"/>
      <c r="F1" s="90"/>
      <c r="G1" s="90"/>
      <c r="H1" s="90"/>
      <c r="I1" s="90"/>
      <c r="J1" s="90"/>
      <c r="K1" s="90"/>
    </row>
    <row r="2" spans="1:21" x14ac:dyDescent="0.3">
      <c r="A2" s="23"/>
      <c r="B2" s="90"/>
      <c r="C2" s="90"/>
      <c r="D2" s="90"/>
      <c r="E2" s="90"/>
      <c r="F2" s="90"/>
      <c r="G2" s="90"/>
      <c r="H2" s="90"/>
      <c r="I2" s="90"/>
      <c r="J2" s="90"/>
      <c r="K2" s="90"/>
    </row>
    <row r="3" spans="1:21" x14ac:dyDescent="0.3">
      <c r="A3" s="23"/>
      <c r="B3" s="90"/>
      <c r="C3" s="90"/>
      <c r="D3" s="90"/>
      <c r="E3" s="90"/>
      <c r="F3" s="90"/>
      <c r="G3" s="90"/>
      <c r="H3" s="90"/>
      <c r="I3" s="90"/>
      <c r="J3" s="90"/>
      <c r="K3" s="90"/>
    </row>
    <row r="4" spans="1:21" x14ac:dyDescent="0.3">
      <c r="A4" s="23"/>
      <c r="B4" s="90"/>
      <c r="C4" s="90"/>
      <c r="D4" s="90"/>
      <c r="E4" s="90"/>
      <c r="F4" s="90"/>
      <c r="G4" s="90"/>
      <c r="H4" s="90"/>
      <c r="I4" s="90"/>
      <c r="J4" s="90"/>
      <c r="K4" s="90"/>
    </row>
    <row r="5" spans="1:21" x14ac:dyDescent="0.3">
      <c r="A5" s="23"/>
      <c r="B5" s="90"/>
      <c r="C5" s="90"/>
      <c r="D5" s="90"/>
      <c r="E5" s="90"/>
      <c r="F5" s="90"/>
      <c r="G5" s="90"/>
      <c r="H5" s="90"/>
      <c r="I5" s="90"/>
      <c r="J5" s="90"/>
      <c r="K5" s="90"/>
    </row>
    <row r="6" spans="1:21" x14ac:dyDescent="0.3">
      <c r="A6" s="23"/>
      <c r="B6" s="23"/>
      <c r="C6" s="23"/>
      <c r="D6" s="23"/>
      <c r="E6" s="23"/>
      <c r="F6" s="23"/>
      <c r="G6" s="23"/>
      <c r="H6" s="23"/>
      <c r="I6" s="23"/>
      <c r="J6" s="23"/>
      <c r="K6" s="23"/>
    </row>
    <row r="7" spans="1:21" x14ac:dyDescent="0.3">
      <c r="A7" s="23"/>
      <c r="B7" s="24" t="s">
        <v>1</v>
      </c>
      <c r="C7" s="25">
        <v>1.2</v>
      </c>
      <c r="D7" s="25">
        <v>2.5</v>
      </c>
      <c r="E7" s="25">
        <v>4.3</v>
      </c>
      <c r="F7" s="25">
        <v>5.6</v>
      </c>
      <c r="G7" s="25">
        <v>6.7</v>
      </c>
      <c r="H7" s="25">
        <v>7.3</v>
      </c>
      <c r="I7" s="25">
        <v>8.1</v>
      </c>
      <c r="J7" s="25"/>
      <c r="K7" s="26"/>
    </row>
    <row r="8" spans="1:21" x14ac:dyDescent="0.3">
      <c r="A8" s="23"/>
      <c r="B8" s="93" t="s">
        <v>2</v>
      </c>
      <c r="C8" s="25">
        <v>3.4</v>
      </c>
      <c r="D8" s="25">
        <v>4.0999999999999996</v>
      </c>
      <c r="E8" s="25">
        <v>4.2</v>
      </c>
      <c r="F8" s="25">
        <v>5.7</v>
      </c>
      <c r="G8" s="25">
        <v>5.9</v>
      </c>
      <c r="H8" s="25">
        <v>6.3</v>
      </c>
      <c r="I8" s="25">
        <v>6.4</v>
      </c>
      <c r="J8" s="25">
        <v>6.5</v>
      </c>
      <c r="K8" s="26">
        <v>7.3</v>
      </c>
    </row>
    <row r="9" spans="1:21" x14ac:dyDescent="0.3">
      <c r="A9" s="23"/>
      <c r="B9" s="94"/>
      <c r="C9" s="27">
        <v>8.1999999999999993</v>
      </c>
      <c r="D9" s="27">
        <v>8.6</v>
      </c>
      <c r="E9" s="27">
        <v>8.9</v>
      </c>
      <c r="F9" s="27">
        <v>9.4</v>
      </c>
      <c r="G9" s="27">
        <v>9.5</v>
      </c>
      <c r="H9" s="27">
        <v>10</v>
      </c>
      <c r="I9" s="27">
        <v>10</v>
      </c>
      <c r="J9" s="27">
        <v>10</v>
      </c>
      <c r="K9" s="28">
        <v>10</v>
      </c>
    </row>
    <row r="11" spans="1:21" x14ac:dyDescent="0.3">
      <c r="A11" s="23" t="s">
        <v>3</v>
      </c>
      <c r="B11" s="90" t="s">
        <v>6</v>
      </c>
      <c r="C11" s="90"/>
      <c r="D11" s="90"/>
      <c r="E11" s="90"/>
      <c r="F11" s="90"/>
      <c r="G11" s="90"/>
      <c r="H11" s="90"/>
      <c r="I11" s="90"/>
      <c r="J11" s="90"/>
      <c r="K11" s="90"/>
    </row>
    <row r="13" spans="1:21" x14ac:dyDescent="0.3">
      <c r="B13" s="46" t="s">
        <v>88</v>
      </c>
      <c r="C13" s="50" t="s">
        <v>89</v>
      </c>
      <c r="D13" s="46" t="s">
        <v>90</v>
      </c>
      <c r="E13" s="46" t="s">
        <v>91</v>
      </c>
      <c r="G13" s="47" t="s">
        <v>92</v>
      </c>
      <c r="H13" s="47"/>
      <c r="I13" s="2"/>
      <c r="J13" s="2"/>
      <c r="K13" s="2"/>
      <c r="L13" s="2"/>
      <c r="M13" s="2"/>
      <c r="N13" s="2"/>
      <c r="O13" s="2"/>
    </row>
    <row r="14" spans="1:21" ht="15.6" x14ac:dyDescent="0.35">
      <c r="B14" s="46"/>
      <c r="C14" s="50"/>
      <c r="D14" s="46"/>
      <c r="E14" s="46"/>
      <c r="G14" s="38" t="s">
        <v>93</v>
      </c>
      <c r="H14" s="38" t="s">
        <v>94</v>
      </c>
      <c r="I14" s="38" t="s">
        <v>147</v>
      </c>
      <c r="J14" s="38" t="s">
        <v>152</v>
      </c>
      <c r="K14" s="38" t="s">
        <v>148</v>
      </c>
      <c r="L14" s="38" t="s">
        <v>149</v>
      </c>
      <c r="M14" s="38" t="s">
        <v>153</v>
      </c>
      <c r="N14" s="38" t="s">
        <v>154</v>
      </c>
      <c r="O14" s="38" t="s">
        <v>150</v>
      </c>
    </row>
    <row r="15" spans="1:21" x14ac:dyDescent="0.3">
      <c r="B15">
        <v>1.2</v>
      </c>
      <c r="D15">
        <f t="shared" ref="D15:D39" si="0">MAX(B15,C15)</f>
        <v>1.2</v>
      </c>
      <c r="E15">
        <f t="shared" ref="E15:E39" si="1">IF(B15&gt;0,1,0)</f>
        <v>1</v>
      </c>
      <c r="G15">
        <v>1</v>
      </c>
      <c r="H15" s="31">
        <f>G15+1</f>
        <v>2</v>
      </c>
      <c r="I15" s="31">
        <f>COUNTIF(D15:D39,"&gt;="&amp;G15)</f>
        <v>25</v>
      </c>
      <c r="J15" s="31">
        <f>I15-L15/2</f>
        <v>25</v>
      </c>
      <c r="K15">
        <f>COUNTIFS(B15:B39,"&gt;="&amp;G15,B15:B39,"&lt;"&amp;H15+1)</f>
        <v>2</v>
      </c>
      <c r="L15">
        <f>COUNTIFS(C15:C39,"&gt;="&amp;G15,C15:C39,"&lt;"&amp;H15+1)</f>
        <v>0</v>
      </c>
      <c r="M15" s="13">
        <f>K15/J15</f>
        <v>0.08</v>
      </c>
      <c r="N15" s="13">
        <f>1-M15</f>
        <v>0.92</v>
      </c>
      <c r="O15" s="13">
        <f>N15*1</f>
        <v>0.92</v>
      </c>
      <c r="R15" s="31"/>
      <c r="U15" s="31"/>
    </row>
    <row r="16" spans="1:21" x14ac:dyDescent="0.3">
      <c r="B16">
        <v>2.5</v>
      </c>
      <c r="D16">
        <f t="shared" si="0"/>
        <v>2.5</v>
      </c>
      <c r="E16">
        <f t="shared" si="1"/>
        <v>1</v>
      </c>
      <c r="G16">
        <f>H15+1</f>
        <v>3</v>
      </c>
      <c r="H16" s="31">
        <f t="shared" ref="H16:H19" si="2">G16+1</f>
        <v>4</v>
      </c>
      <c r="I16">
        <f>COUNTIF(D15:D39,"&gt;="&amp;G16)</f>
        <v>23</v>
      </c>
      <c r="J16">
        <f t="shared" ref="J16:J19" si="3">I16-L16/2</f>
        <v>21.5</v>
      </c>
      <c r="K16">
        <f>COUNTIFS(B15:B39,"&gt;="&amp;G16,B15:B39,"&lt;"&amp;H16+1)</f>
        <v>1</v>
      </c>
      <c r="L16">
        <f>COUNTIFS(C15:C39,"&gt;="&amp;G16,C15:C39,"&lt;"&amp;H16+1)</f>
        <v>3</v>
      </c>
      <c r="M16" s="13">
        <f t="shared" ref="M16:M19" si="4">K16/J16</f>
        <v>4.6511627906976744E-2</v>
      </c>
      <c r="N16" s="13">
        <f t="shared" ref="N16:N19" si="5">1-M16</f>
        <v>0.95348837209302328</v>
      </c>
      <c r="O16" s="13">
        <f>N16*O15</f>
        <v>0.87720930232558147</v>
      </c>
      <c r="R16" s="31"/>
      <c r="U16" s="31"/>
    </row>
    <row r="17" spans="2:21" x14ac:dyDescent="0.3">
      <c r="B17">
        <v>4.3</v>
      </c>
      <c r="D17">
        <f t="shared" si="0"/>
        <v>4.3</v>
      </c>
      <c r="E17">
        <f t="shared" si="1"/>
        <v>1</v>
      </c>
      <c r="G17">
        <f t="shared" ref="G17:G19" si="6">H16+1</f>
        <v>5</v>
      </c>
      <c r="H17" s="31">
        <f t="shared" si="2"/>
        <v>6</v>
      </c>
      <c r="I17">
        <f>COUNTIF(D15:D39,"&gt;="&amp;G17)</f>
        <v>19</v>
      </c>
      <c r="J17">
        <f t="shared" si="3"/>
        <v>16.5</v>
      </c>
      <c r="K17">
        <f>COUNTIFS(B15:B39,"&gt;="&amp;G17,B15:B39,"&lt;"&amp;H17+1)</f>
        <v>2</v>
      </c>
      <c r="L17">
        <f>COUNTIFS(C15:C39,"&gt;="&amp;G17,C15:C39,"&lt;"&amp;H17+1)</f>
        <v>5</v>
      </c>
      <c r="M17" s="13">
        <f t="shared" si="4"/>
        <v>0.12121212121212122</v>
      </c>
      <c r="N17" s="13">
        <f t="shared" si="5"/>
        <v>0.87878787878787878</v>
      </c>
      <c r="O17" s="13">
        <f>N17*O16</f>
        <v>0.77088090204369286</v>
      </c>
      <c r="R17" s="31"/>
      <c r="U17" s="31"/>
    </row>
    <row r="18" spans="2:21" x14ac:dyDescent="0.3">
      <c r="B18">
        <v>5.6</v>
      </c>
      <c r="D18">
        <f t="shared" si="0"/>
        <v>5.6</v>
      </c>
      <c r="E18">
        <f t="shared" si="1"/>
        <v>1</v>
      </c>
      <c r="G18">
        <f t="shared" si="6"/>
        <v>7</v>
      </c>
      <c r="H18" s="31">
        <f t="shared" si="2"/>
        <v>8</v>
      </c>
      <c r="I18">
        <f>COUNTIF(D15:D39,"&gt;="&amp;G18)</f>
        <v>12</v>
      </c>
      <c r="J18">
        <f t="shared" si="3"/>
        <v>10</v>
      </c>
      <c r="K18">
        <f>COUNTIFS(B15:B39,"&gt;="&amp;G18,B15:B39,"&lt;"&amp;H18+1)</f>
        <v>2</v>
      </c>
      <c r="L18">
        <f>COUNTIFS(C15:C39,"&gt;="&amp;G18,C15:C39,"&lt;"&amp;H18+1)</f>
        <v>4</v>
      </c>
      <c r="M18" s="13">
        <f t="shared" si="4"/>
        <v>0.2</v>
      </c>
      <c r="N18" s="13">
        <f t="shared" si="5"/>
        <v>0.8</v>
      </c>
      <c r="O18" s="13">
        <f>N18*O17</f>
        <v>0.61670472163495438</v>
      </c>
      <c r="R18" s="31"/>
      <c r="U18" s="31"/>
    </row>
    <row r="19" spans="2:21" x14ac:dyDescent="0.3">
      <c r="B19">
        <v>6.7</v>
      </c>
      <c r="D19">
        <f t="shared" si="0"/>
        <v>6.7</v>
      </c>
      <c r="E19">
        <f t="shared" si="1"/>
        <v>1</v>
      </c>
      <c r="G19">
        <f t="shared" si="6"/>
        <v>9</v>
      </c>
      <c r="H19" s="31">
        <f t="shared" si="2"/>
        <v>10</v>
      </c>
      <c r="I19">
        <f>COUNTIF(D15:D39,"&gt;="&amp;G19)</f>
        <v>6</v>
      </c>
      <c r="J19">
        <f t="shared" si="3"/>
        <v>3</v>
      </c>
      <c r="K19">
        <f>COUNTIFS(B15:B39,"&gt;="&amp;G19,B15:B39,"&lt;"&amp;H19+1)</f>
        <v>0</v>
      </c>
      <c r="L19">
        <f>COUNTIFS(C15:C39,"&gt;="&amp;G19,C15:C39,"&lt;"&amp;H19+1)</f>
        <v>6</v>
      </c>
      <c r="M19" s="13">
        <f t="shared" si="4"/>
        <v>0</v>
      </c>
      <c r="N19" s="13">
        <f t="shared" si="5"/>
        <v>1</v>
      </c>
      <c r="O19" s="13">
        <f>N19*O18</f>
        <v>0.61670472163495438</v>
      </c>
      <c r="R19" s="31"/>
      <c r="U19" s="31"/>
    </row>
    <row r="20" spans="2:21" x14ac:dyDescent="0.3">
      <c r="B20">
        <v>7.3</v>
      </c>
      <c r="D20">
        <f t="shared" si="0"/>
        <v>7.3</v>
      </c>
      <c r="E20">
        <f t="shared" si="1"/>
        <v>1</v>
      </c>
      <c r="H20" s="31"/>
      <c r="M20" s="13"/>
      <c r="N20" s="13"/>
      <c r="O20" s="13"/>
      <c r="R20" s="31"/>
      <c r="U20" s="31"/>
    </row>
    <row r="21" spans="2:21" x14ac:dyDescent="0.3">
      <c r="B21">
        <v>8.1</v>
      </c>
      <c r="D21">
        <f t="shared" si="0"/>
        <v>8.1</v>
      </c>
      <c r="E21">
        <f t="shared" si="1"/>
        <v>1</v>
      </c>
      <c r="R21" s="31"/>
      <c r="U21" s="31"/>
    </row>
    <row r="22" spans="2:21" x14ac:dyDescent="0.3">
      <c r="C22">
        <v>3.4</v>
      </c>
      <c r="D22">
        <f t="shared" si="0"/>
        <v>3.4</v>
      </c>
      <c r="E22">
        <f t="shared" si="1"/>
        <v>0</v>
      </c>
      <c r="G22" s="47" t="s">
        <v>92</v>
      </c>
      <c r="H22" s="47"/>
      <c r="I22" s="2"/>
      <c r="J22" s="2"/>
      <c r="K22" s="2"/>
      <c r="L22" s="2"/>
      <c r="M22" s="2"/>
      <c r="N22" s="2"/>
      <c r="O22" s="2"/>
      <c r="R22" s="31"/>
      <c r="U22" s="31"/>
    </row>
    <row r="23" spans="2:21" ht="15.6" x14ac:dyDescent="0.35">
      <c r="C23">
        <v>4.0999999999999996</v>
      </c>
      <c r="D23">
        <f t="shared" si="0"/>
        <v>4.0999999999999996</v>
      </c>
      <c r="E23">
        <f t="shared" si="1"/>
        <v>0</v>
      </c>
      <c r="G23" s="38" t="s">
        <v>93</v>
      </c>
      <c r="H23" s="38" t="s">
        <v>94</v>
      </c>
      <c r="I23" s="38" t="s">
        <v>147</v>
      </c>
      <c r="J23" s="38" t="s">
        <v>152</v>
      </c>
      <c r="K23" s="38" t="s">
        <v>148</v>
      </c>
      <c r="L23" s="38" t="s">
        <v>149</v>
      </c>
      <c r="M23" s="38" t="s">
        <v>153</v>
      </c>
      <c r="N23" s="38" t="s">
        <v>154</v>
      </c>
      <c r="O23" s="38" t="s">
        <v>150</v>
      </c>
      <c r="R23" s="31"/>
      <c r="U23" s="31"/>
    </row>
    <row r="24" spans="2:21" x14ac:dyDescent="0.3">
      <c r="C24">
        <v>4.2</v>
      </c>
      <c r="D24">
        <f t="shared" si="0"/>
        <v>4.2</v>
      </c>
      <c r="E24">
        <f t="shared" si="1"/>
        <v>0</v>
      </c>
      <c r="G24">
        <v>0</v>
      </c>
      <c r="H24">
        <v>1</v>
      </c>
      <c r="I24">
        <v>25</v>
      </c>
      <c r="J24">
        <v>25</v>
      </c>
      <c r="K24">
        <v>1</v>
      </c>
      <c r="L24">
        <v>0</v>
      </c>
      <c r="M24" s="13">
        <v>0.04</v>
      </c>
      <c r="N24" s="13">
        <v>0.96</v>
      </c>
      <c r="O24" s="13">
        <v>0.96</v>
      </c>
      <c r="R24" s="31"/>
      <c r="U24" s="31"/>
    </row>
    <row r="25" spans="2:21" x14ac:dyDescent="0.3">
      <c r="C25">
        <v>5.7</v>
      </c>
      <c r="D25">
        <f t="shared" si="0"/>
        <v>5.7</v>
      </c>
      <c r="E25">
        <f t="shared" si="1"/>
        <v>0</v>
      </c>
      <c r="G25">
        <v>2</v>
      </c>
      <c r="H25">
        <v>3</v>
      </c>
      <c r="I25">
        <v>24</v>
      </c>
      <c r="J25">
        <v>23.5</v>
      </c>
      <c r="K25">
        <v>1</v>
      </c>
      <c r="L25">
        <v>1</v>
      </c>
      <c r="M25" s="13">
        <v>4.2553191489361701E-2</v>
      </c>
      <c r="N25" s="13">
        <v>0.95744680851063835</v>
      </c>
      <c r="O25" s="13">
        <v>0.91914893617021276</v>
      </c>
      <c r="R25" s="31"/>
      <c r="U25" s="31"/>
    </row>
    <row r="26" spans="2:21" x14ac:dyDescent="0.3">
      <c r="C26">
        <v>5.9</v>
      </c>
      <c r="D26">
        <f t="shared" si="0"/>
        <v>5.9</v>
      </c>
      <c r="E26">
        <f t="shared" si="1"/>
        <v>0</v>
      </c>
      <c r="G26">
        <v>4</v>
      </c>
      <c r="H26">
        <v>5</v>
      </c>
      <c r="I26">
        <v>22</v>
      </c>
      <c r="J26">
        <v>20</v>
      </c>
      <c r="K26">
        <v>2</v>
      </c>
      <c r="L26">
        <v>4</v>
      </c>
      <c r="M26" s="13">
        <v>0.1</v>
      </c>
      <c r="N26" s="13">
        <v>0.9</v>
      </c>
      <c r="O26" s="13">
        <v>0.82723404255319155</v>
      </c>
      <c r="R26" s="31"/>
      <c r="U26" s="31"/>
    </row>
    <row r="27" spans="2:21" x14ac:dyDescent="0.3">
      <c r="C27">
        <v>6.3</v>
      </c>
      <c r="D27">
        <f t="shared" si="0"/>
        <v>6.3</v>
      </c>
      <c r="E27">
        <f t="shared" si="1"/>
        <v>0</v>
      </c>
      <c r="G27">
        <v>6</v>
      </c>
      <c r="H27">
        <v>7</v>
      </c>
      <c r="I27">
        <v>16</v>
      </c>
      <c r="J27">
        <v>14</v>
      </c>
      <c r="K27">
        <v>2</v>
      </c>
      <c r="L27">
        <v>4</v>
      </c>
      <c r="M27" s="13">
        <v>0.14285714285714285</v>
      </c>
      <c r="N27" s="13">
        <v>0.85714285714285721</v>
      </c>
      <c r="O27" s="13">
        <v>0.70905775075987854</v>
      </c>
      <c r="R27" s="31"/>
      <c r="U27" s="31"/>
    </row>
    <row r="28" spans="2:21" x14ac:dyDescent="0.3">
      <c r="C28">
        <v>6.4</v>
      </c>
      <c r="D28">
        <f t="shared" si="0"/>
        <v>6.4</v>
      </c>
      <c r="E28">
        <f t="shared" si="1"/>
        <v>0</v>
      </c>
      <c r="G28">
        <v>8</v>
      </c>
      <c r="H28">
        <v>9</v>
      </c>
      <c r="I28">
        <v>10</v>
      </c>
      <c r="J28">
        <v>7.5</v>
      </c>
      <c r="K28">
        <v>1</v>
      </c>
      <c r="L28">
        <v>5</v>
      </c>
      <c r="M28" s="13">
        <v>0.13333333333333333</v>
      </c>
      <c r="N28" s="13">
        <v>0.8666666666666667</v>
      </c>
      <c r="O28" s="13">
        <v>0.61451671732522806</v>
      </c>
      <c r="R28" s="31"/>
      <c r="U28" s="31"/>
    </row>
    <row r="29" spans="2:21" x14ac:dyDescent="0.3">
      <c r="C29">
        <v>6.5</v>
      </c>
      <c r="D29">
        <f t="shared" si="0"/>
        <v>6.5</v>
      </c>
      <c r="E29">
        <f t="shared" si="1"/>
        <v>0</v>
      </c>
      <c r="G29">
        <v>10</v>
      </c>
      <c r="H29">
        <v>11</v>
      </c>
      <c r="I29">
        <v>4</v>
      </c>
      <c r="J29">
        <v>2</v>
      </c>
      <c r="K29">
        <v>0</v>
      </c>
      <c r="L29">
        <v>4</v>
      </c>
      <c r="M29" s="13">
        <v>0</v>
      </c>
      <c r="N29" s="13">
        <v>1</v>
      </c>
      <c r="O29" s="13">
        <v>0.61451671732522806</v>
      </c>
      <c r="R29" s="31"/>
      <c r="U29" s="31"/>
    </row>
    <row r="30" spans="2:21" x14ac:dyDescent="0.3">
      <c r="C30">
        <v>7.3</v>
      </c>
      <c r="D30">
        <f t="shared" si="0"/>
        <v>7.3</v>
      </c>
      <c r="E30">
        <f t="shared" si="1"/>
        <v>0</v>
      </c>
      <c r="R30" s="31"/>
      <c r="U30" s="31"/>
    </row>
    <row r="31" spans="2:21" x14ac:dyDescent="0.3">
      <c r="C31">
        <v>8.1999999999999993</v>
      </c>
      <c r="D31">
        <f t="shared" si="0"/>
        <v>8.1999999999999993</v>
      </c>
      <c r="E31">
        <f t="shared" si="1"/>
        <v>0</v>
      </c>
    </row>
    <row r="32" spans="2:21" x14ac:dyDescent="0.3">
      <c r="C32">
        <v>8.6</v>
      </c>
      <c r="D32">
        <f t="shared" si="0"/>
        <v>8.6</v>
      </c>
      <c r="E32">
        <f t="shared" si="1"/>
        <v>0</v>
      </c>
    </row>
    <row r="33" spans="1:14" x14ac:dyDescent="0.3">
      <c r="C33">
        <v>8.9</v>
      </c>
      <c r="D33">
        <f t="shared" si="0"/>
        <v>8.9</v>
      </c>
      <c r="E33">
        <f t="shared" si="1"/>
        <v>0</v>
      </c>
    </row>
    <row r="34" spans="1:14" x14ac:dyDescent="0.3">
      <c r="C34">
        <v>9.4</v>
      </c>
      <c r="D34">
        <f t="shared" si="0"/>
        <v>9.4</v>
      </c>
      <c r="E34">
        <f t="shared" si="1"/>
        <v>0</v>
      </c>
    </row>
    <row r="35" spans="1:14" x14ac:dyDescent="0.3">
      <c r="C35">
        <v>9.5</v>
      </c>
      <c r="D35">
        <f t="shared" si="0"/>
        <v>9.5</v>
      </c>
      <c r="E35">
        <f t="shared" si="1"/>
        <v>0</v>
      </c>
    </row>
    <row r="36" spans="1:14" x14ac:dyDescent="0.3">
      <c r="C36">
        <v>10</v>
      </c>
      <c r="D36">
        <f t="shared" si="0"/>
        <v>10</v>
      </c>
      <c r="E36">
        <f t="shared" si="1"/>
        <v>0</v>
      </c>
    </row>
    <row r="37" spans="1:14" x14ac:dyDescent="0.3">
      <c r="C37">
        <v>10</v>
      </c>
      <c r="D37">
        <f t="shared" si="0"/>
        <v>10</v>
      </c>
      <c r="E37">
        <f t="shared" si="1"/>
        <v>0</v>
      </c>
    </row>
    <row r="38" spans="1:14" x14ac:dyDescent="0.3">
      <c r="C38">
        <v>10</v>
      </c>
      <c r="D38">
        <f t="shared" si="0"/>
        <v>10</v>
      </c>
      <c r="E38">
        <f t="shared" si="1"/>
        <v>0</v>
      </c>
    </row>
    <row r="39" spans="1:14" x14ac:dyDescent="0.3">
      <c r="C39">
        <v>10</v>
      </c>
      <c r="D39">
        <f t="shared" si="0"/>
        <v>10</v>
      </c>
      <c r="E39">
        <f t="shared" si="1"/>
        <v>0</v>
      </c>
    </row>
    <row r="41" spans="1:14" x14ac:dyDescent="0.3">
      <c r="A41" s="23" t="s">
        <v>4</v>
      </c>
      <c r="B41" s="90" t="s">
        <v>7</v>
      </c>
      <c r="C41" s="90"/>
      <c r="D41" s="90"/>
      <c r="E41" s="90"/>
      <c r="F41" s="90"/>
      <c r="G41" s="90"/>
      <c r="H41" s="90"/>
      <c r="I41" s="90"/>
      <c r="J41" s="90"/>
      <c r="K41" s="90"/>
    </row>
    <row r="42" spans="1:14" x14ac:dyDescent="0.3">
      <c r="B42" s="1"/>
      <c r="C42" s="1"/>
      <c r="D42" s="1"/>
      <c r="E42" s="1"/>
      <c r="F42" s="1"/>
      <c r="G42" s="1"/>
      <c r="H42" s="1"/>
      <c r="I42" s="1"/>
      <c r="J42" s="1"/>
      <c r="K42" s="1"/>
    </row>
    <row r="43" spans="1:14" ht="15.6" customHeight="1" x14ac:dyDescent="0.3">
      <c r="B43" s="50" t="s">
        <v>88</v>
      </c>
      <c r="C43" s="50" t="s">
        <v>89</v>
      </c>
      <c r="D43" s="50" t="s">
        <v>90</v>
      </c>
      <c r="E43" s="50" t="s">
        <v>91</v>
      </c>
      <c r="F43" s="50" t="s">
        <v>147</v>
      </c>
      <c r="G43" s="50" t="s">
        <v>148</v>
      </c>
      <c r="H43" s="50" t="s">
        <v>149</v>
      </c>
      <c r="I43" s="50" t="s">
        <v>150</v>
      </c>
      <c r="J43" s="50" t="s">
        <v>162</v>
      </c>
      <c r="K43" s="50" t="s">
        <v>151</v>
      </c>
      <c r="L43" s="50" t="s">
        <v>95</v>
      </c>
      <c r="M43" s="50" t="s">
        <v>163</v>
      </c>
      <c r="N43" s="50" t="s">
        <v>164</v>
      </c>
    </row>
    <row r="44" spans="1:14" ht="15.6" customHeight="1" x14ac:dyDescent="0.3">
      <c r="B44" s="50"/>
      <c r="C44" s="50"/>
      <c r="D44" s="50"/>
      <c r="E44" s="50"/>
      <c r="F44" s="50"/>
      <c r="G44" s="50"/>
      <c r="H44" s="50"/>
      <c r="I44" s="50"/>
      <c r="J44" s="50"/>
      <c r="K44" s="50"/>
      <c r="L44" s="50"/>
      <c r="M44" s="50"/>
      <c r="N44" s="50"/>
    </row>
    <row r="45" spans="1:14" x14ac:dyDescent="0.3">
      <c r="D45">
        <v>0</v>
      </c>
      <c r="I45">
        <v>1</v>
      </c>
      <c r="J45" s="13">
        <v>0</v>
      </c>
    </row>
    <row r="46" spans="1:14" x14ac:dyDescent="0.3">
      <c r="B46" s="14">
        <v>1.2</v>
      </c>
      <c r="C46" s="14"/>
      <c r="D46" s="14">
        <f t="shared" ref="D46:D70" si="7">MAX(B46,C46)</f>
        <v>1.2</v>
      </c>
      <c r="E46" s="14">
        <f>IF(B46&gt;0,1,0)</f>
        <v>1</v>
      </c>
      <c r="F46" s="14">
        <f>COUNTIF(D46:D70,"&gt;="&amp;D46)</f>
        <v>25</v>
      </c>
      <c r="G46" s="14">
        <f>IF(E46=1,1,0)</f>
        <v>1</v>
      </c>
      <c r="H46" s="14">
        <f>IF(E46=0,1,0)</f>
        <v>0</v>
      </c>
      <c r="I46" s="15">
        <f>I45*((F46-G46)/F46)</f>
        <v>0.96</v>
      </c>
      <c r="J46" s="15">
        <f>G46/(F46*(F46-G46))+J45</f>
        <v>1.6666666666666668E-3</v>
      </c>
      <c r="K46" s="15">
        <f>I46*SQRT(J46)</f>
        <v>3.9191835884530853E-2</v>
      </c>
      <c r="L46" s="15">
        <f>_xlfn.NORM.INV(0.975,0,1)*K46</f>
        <v>7.6814586821684946E-2</v>
      </c>
      <c r="M46" s="15">
        <f t="shared" ref="M46:M70" si="8">MAX(I46-L46,0)</f>
        <v>0.883185413178315</v>
      </c>
      <c r="N46" s="15">
        <f t="shared" ref="N46:N70" si="9">MIN(I46+L46,1)</f>
        <v>1</v>
      </c>
    </row>
    <row r="47" spans="1:14" x14ac:dyDescent="0.3">
      <c r="B47" s="14">
        <v>2.5</v>
      </c>
      <c r="C47" s="14"/>
      <c r="D47" s="14">
        <f t="shared" si="7"/>
        <v>2.5</v>
      </c>
      <c r="E47" s="14">
        <f t="shared" ref="E47:E70" si="10">IF(B47&gt;0,1,0)</f>
        <v>1</v>
      </c>
      <c r="F47" s="14">
        <f>COUNTIF(D46:D70,"&gt;="&amp;D47)</f>
        <v>24</v>
      </c>
      <c r="G47" s="14">
        <f t="shared" ref="G47:G70" si="11">IF(E47=1,1,0)</f>
        <v>1</v>
      </c>
      <c r="H47" s="14">
        <f t="shared" ref="H47:H70" si="12">IF(E47=0,1,0)</f>
        <v>0</v>
      </c>
      <c r="I47" s="15">
        <f t="shared" ref="I47:I70" si="13">I46*((F47-G47)/F47)</f>
        <v>0.92</v>
      </c>
      <c r="J47" s="15">
        <f t="shared" ref="J47:J70" si="14">G47/(F47*(F47-G47))+J46</f>
        <v>3.4782608695652175E-3</v>
      </c>
      <c r="K47" s="15">
        <f t="shared" ref="K47:K70" si="15">I47*SQRT(J47)</f>
        <v>5.4258639865002144E-2</v>
      </c>
      <c r="L47" s="15">
        <f t="shared" ref="L47:L70" si="16">_xlfn.NORM.INV(0.975,0,1)*K47</f>
        <v>0.1063449799855334</v>
      </c>
      <c r="M47" s="15">
        <f t="shared" si="8"/>
        <v>0.81365502001446666</v>
      </c>
      <c r="N47" s="15">
        <f t="shared" si="9"/>
        <v>1</v>
      </c>
    </row>
    <row r="48" spans="1:14" x14ac:dyDescent="0.3">
      <c r="C48">
        <v>3.4</v>
      </c>
      <c r="D48">
        <f t="shared" si="7"/>
        <v>3.4</v>
      </c>
      <c r="E48">
        <f t="shared" si="10"/>
        <v>0</v>
      </c>
      <c r="F48">
        <f>COUNTIF(D46:D70,"&gt;="&amp;D48)</f>
        <v>23</v>
      </c>
      <c r="G48">
        <f t="shared" si="11"/>
        <v>0</v>
      </c>
      <c r="H48">
        <f t="shared" si="12"/>
        <v>1</v>
      </c>
      <c r="I48" s="13">
        <f t="shared" si="13"/>
        <v>0.92</v>
      </c>
      <c r="J48" s="13">
        <f t="shared" si="14"/>
        <v>3.4782608695652175E-3</v>
      </c>
      <c r="K48" s="13">
        <f t="shared" si="15"/>
        <v>5.4258639865002144E-2</v>
      </c>
      <c r="L48" s="13">
        <f t="shared" si="16"/>
        <v>0.1063449799855334</v>
      </c>
      <c r="M48" s="13">
        <f t="shared" si="8"/>
        <v>0.81365502001446666</v>
      </c>
      <c r="N48" s="13">
        <f t="shared" si="9"/>
        <v>1</v>
      </c>
    </row>
    <row r="49" spans="2:14" x14ac:dyDescent="0.3">
      <c r="C49">
        <v>4.0999999999999996</v>
      </c>
      <c r="D49">
        <f t="shared" si="7"/>
        <v>4.0999999999999996</v>
      </c>
      <c r="E49">
        <f t="shared" si="10"/>
        <v>0</v>
      </c>
      <c r="F49">
        <f>COUNTIF(D46:D70,"&gt;="&amp;D49)</f>
        <v>22</v>
      </c>
      <c r="G49">
        <f t="shared" si="11"/>
        <v>0</v>
      </c>
      <c r="H49">
        <f t="shared" si="12"/>
        <v>1</v>
      </c>
      <c r="I49" s="13">
        <f t="shared" si="13"/>
        <v>0.92</v>
      </c>
      <c r="J49" s="13">
        <f t="shared" si="14"/>
        <v>3.4782608695652175E-3</v>
      </c>
      <c r="K49" s="13">
        <f t="shared" si="15"/>
        <v>5.4258639865002144E-2</v>
      </c>
      <c r="L49" s="13">
        <f t="shared" si="16"/>
        <v>0.1063449799855334</v>
      </c>
      <c r="M49" s="13">
        <f t="shared" si="8"/>
        <v>0.81365502001446666</v>
      </c>
      <c r="N49" s="13">
        <f t="shared" si="9"/>
        <v>1</v>
      </c>
    </row>
    <row r="50" spans="2:14" x14ac:dyDescent="0.3">
      <c r="C50">
        <v>4.2</v>
      </c>
      <c r="D50">
        <f t="shared" si="7"/>
        <v>4.2</v>
      </c>
      <c r="E50">
        <f t="shared" si="10"/>
        <v>0</v>
      </c>
      <c r="F50">
        <f>COUNTIF(D46:D70,"&gt;="&amp;D50)</f>
        <v>21</v>
      </c>
      <c r="G50">
        <f t="shared" si="11"/>
        <v>0</v>
      </c>
      <c r="H50">
        <f t="shared" si="12"/>
        <v>1</v>
      </c>
      <c r="I50" s="13">
        <f t="shared" si="13"/>
        <v>0.92</v>
      </c>
      <c r="J50" s="13">
        <f t="shared" si="14"/>
        <v>3.4782608695652175E-3</v>
      </c>
      <c r="K50" s="13">
        <f t="shared" si="15"/>
        <v>5.4258639865002144E-2</v>
      </c>
      <c r="L50" s="13">
        <f t="shared" si="16"/>
        <v>0.1063449799855334</v>
      </c>
      <c r="M50" s="13">
        <f t="shared" si="8"/>
        <v>0.81365502001446666</v>
      </c>
      <c r="N50" s="13">
        <f t="shared" si="9"/>
        <v>1</v>
      </c>
    </row>
    <row r="51" spans="2:14" x14ac:dyDescent="0.3">
      <c r="B51" s="14">
        <v>4.3</v>
      </c>
      <c r="C51" s="14"/>
      <c r="D51" s="14">
        <f t="shared" si="7"/>
        <v>4.3</v>
      </c>
      <c r="E51" s="14">
        <f t="shared" si="10"/>
        <v>1</v>
      </c>
      <c r="F51" s="14">
        <f>COUNTIF(D46:D70,"&gt;="&amp;D51)</f>
        <v>20</v>
      </c>
      <c r="G51" s="14">
        <f t="shared" si="11"/>
        <v>1</v>
      </c>
      <c r="H51" s="14">
        <f t="shared" si="12"/>
        <v>0</v>
      </c>
      <c r="I51" s="15">
        <f t="shared" si="13"/>
        <v>0.874</v>
      </c>
      <c r="J51" s="15">
        <f t="shared" si="14"/>
        <v>6.1098398169336385E-3</v>
      </c>
      <c r="K51" s="15">
        <f t="shared" si="15"/>
        <v>6.8316615841243183E-2</v>
      </c>
      <c r="L51" s="15">
        <f t="shared" si="16"/>
        <v>0.13389810659449514</v>
      </c>
      <c r="M51" s="15">
        <f t="shared" si="8"/>
        <v>0.74010189340550481</v>
      </c>
      <c r="N51" s="15">
        <f t="shared" si="9"/>
        <v>1</v>
      </c>
    </row>
    <row r="52" spans="2:14" x14ac:dyDescent="0.3">
      <c r="B52" s="14">
        <v>5.6</v>
      </c>
      <c r="C52" s="14"/>
      <c r="D52" s="14">
        <f t="shared" si="7"/>
        <v>5.6</v>
      </c>
      <c r="E52" s="14">
        <f t="shared" si="10"/>
        <v>1</v>
      </c>
      <c r="F52" s="14">
        <f>COUNTIF(D46:D70,"&gt;="&amp;D52)</f>
        <v>19</v>
      </c>
      <c r="G52" s="14">
        <f t="shared" si="11"/>
        <v>1</v>
      </c>
      <c r="H52" s="14">
        <f t="shared" si="12"/>
        <v>0</v>
      </c>
      <c r="I52" s="15">
        <f t="shared" si="13"/>
        <v>0.82799999999999996</v>
      </c>
      <c r="J52" s="15">
        <f t="shared" si="14"/>
        <v>9.033816425120772E-3</v>
      </c>
      <c r="K52" s="15">
        <f t="shared" si="15"/>
        <v>7.8698411673934043E-2</v>
      </c>
      <c r="L52" s="15">
        <f t="shared" si="16"/>
        <v>0.15424605252141724</v>
      </c>
      <c r="M52" s="15">
        <f t="shared" si="8"/>
        <v>0.67375394747858275</v>
      </c>
      <c r="N52" s="15">
        <f t="shared" si="9"/>
        <v>0.98224605252141717</v>
      </c>
    </row>
    <row r="53" spans="2:14" x14ac:dyDescent="0.3">
      <c r="C53">
        <v>5.7</v>
      </c>
      <c r="D53">
        <f t="shared" si="7"/>
        <v>5.7</v>
      </c>
      <c r="E53">
        <f t="shared" si="10"/>
        <v>0</v>
      </c>
      <c r="F53">
        <f>COUNTIF(D46:D70,"&gt;="&amp;D53)</f>
        <v>18</v>
      </c>
      <c r="G53">
        <f t="shared" si="11"/>
        <v>0</v>
      </c>
      <c r="H53">
        <f t="shared" si="12"/>
        <v>1</v>
      </c>
      <c r="I53" s="13">
        <f t="shared" si="13"/>
        <v>0.82799999999999996</v>
      </c>
      <c r="J53" s="13">
        <f t="shared" si="14"/>
        <v>9.033816425120772E-3</v>
      </c>
      <c r="K53" s="13">
        <f t="shared" si="15"/>
        <v>7.8698411673934043E-2</v>
      </c>
      <c r="L53" s="13">
        <f t="shared" si="16"/>
        <v>0.15424605252141724</v>
      </c>
      <c r="M53" s="13">
        <f t="shared" si="8"/>
        <v>0.67375394747858275</v>
      </c>
      <c r="N53" s="13">
        <f t="shared" si="9"/>
        <v>0.98224605252141717</v>
      </c>
    </row>
    <row r="54" spans="2:14" x14ac:dyDescent="0.3">
      <c r="C54">
        <v>5.9</v>
      </c>
      <c r="D54">
        <f t="shared" si="7"/>
        <v>5.9</v>
      </c>
      <c r="E54">
        <f t="shared" si="10"/>
        <v>0</v>
      </c>
      <c r="F54">
        <f>COUNTIF(D46:D70,"&gt;="&amp;D54)</f>
        <v>17</v>
      </c>
      <c r="G54">
        <f t="shared" si="11"/>
        <v>0</v>
      </c>
      <c r="H54">
        <f t="shared" si="12"/>
        <v>1</v>
      </c>
      <c r="I54" s="13">
        <f t="shared" si="13"/>
        <v>0.82799999999999996</v>
      </c>
      <c r="J54" s="13">
        <f t="shared" si="14"/>
        <v>9.033816425120772E-3</v>
      </c>
      <c r="K54" s="13">
        <f t="shared" si="15"/>
        <v>7.8698411673934043E-2</v>
      </c>
      <c r="L54" s="13">
        <f t="shared" si="16"/>
        <v>0.15424605252141724</v>
      </c>
      <c r="M54" s="13">
        <f t="shared" si="8"/>
        <v>0.67375394747858275</v>
      </c>
      <c r="N54" s="13">
        <f t="shared" si="9"/>
        <v>0.98224605252141717</v>
      </c>
    </row>
    <row r="55" spans="2:14" x14ac:dyDescent="0.3">
      <c r="C55">
        <v>6.3</v>
      </c>
      <c r="D55">
        <f t="shared" si="7"/>
        <v>6.3</v>
      </c>
      <c r="E55">
        <f t="shared" si="10"/>
        <v>0</v>
      </c>
      <c r="F55">
        <f>COUNTIF(D46:D70,"&gt;="&amp;D55)</f>
        <v>16</v>
      </c>
      <c r="G55">
        <f t="shared" si="11"/>
        <v>0</v>
      </c>
      <c r="H55">
        <f t="shared" si="12"/>
        <v>1</v>
      </c>
      <c r="I55" s="13">
        <f t="shared" si="13"/>
        <v>0.82799999999999996</v>
      </c>
      <c r="J55" s="13">
        <f t="shared" si="14"/>
        <v>9.033816425120772E-3</v>
      </c>
      <c r="K55" s="13">
        <f t="shared" si="15"/>
        <v>7.8698411673934043E-2</v>
      </c>
      <c r="L55" s="13">
        <f t="shared" si="16"/>
        <v>0.15424605252141724</v>
      </c>
      <c r="M55" s="13">
        <f t="shared" si="8"/>
        <v>0.67375394747858275</v>
      </c>
      <c r="N55" s="13">
        <f t="shared" si="9"/>
        <v>0.98224605252141717</v>
      </c>
    </row>
    <row r="56" spans="2:14" x14ac:dyDescent="0.3">
      <c r="C56">
        <v>6.4</v>
      </c>
      <c r="D56">
        <f t="shared" si="7"/>
        <v>6.4</v>
      </c>
      <c r="E56">
        <f t="shared" si="10"/>
        <v>0</v>
      </c>
      <c r="F56">
        <f>COUNTIF(D46:D70,"&gt;="&amp;D56)</f>
        <v>15</v>
      </c>
      <c r="G56">
        <f t="shared" si="11"/>
        <v>0</v>
      </c>
      <c r="H56">
        <f t="shared" si="12"/>
        <v>1</v>
      </c>
      <c r="I56" s="13">
        <f t="shared" si="13"/>
        <v>0.82799999999999996</v>
      </c>
      <c r="J56" s="13">
        <f t="shared" si="14"/>
        <v>9.033816425120772E-3</v>
      </c>
      <c r="K56" s="13">
        <f t="shared" si="15"/>
        <v>7.8698411673934043E-2</v>
      </c>
      <c r="L56" s="13">
        <f t="shared" si="16"/>
        <v>0.15424605252141724</v>
      </c>
      <c r="M56" s="13">
        <f t="shared" si="8"/>
        <v>0.67375394747858275</v>
      </c>
      <c r="N56" s="13">
        <f t="shared" si="9"/>
        <v>0.98224605252141717</v>
      </c>
    </row>
    <row r="57" spans="2:14" x14ac:dyDescent="0.3">
      <c r="C57">
        <v>6.5</v>
      </c>
      <c r="D57">
        <f t="shared" si="7"/>
        <v>6.5</v>
      </c>
      <c r="E57">
        <f t="shared" si="10"/>
        <v>0</v>
      </c>
      <c r="F57">
        <f>COUNTIF(D46:D70,"&gt;="&amp;D57)</f>
        <v>14</v>
      </c>
      <c r="G57">
        <f t="shared" si="11"/>
        <v>0</v>
      </c>
      <c r="H57">
        <f t="shared" si="12"/>
        <v>1</v>
      </c>
      <c r="I57" s="13">
        <f t="shared" si="13"/>
        <v>0.82799999999999996</v>
      </c>
      <c r="J57" s="13">
        <f t="shared" si="14"/>
        <v>9.033816425120772E-3</v>
      </c>
      <c r="K57" s="13">
        <f t="shared" si="15"/>
        <v>7.8698411673934043E-2</v>
      </c>
      <c r="L57" s="13">
        <f t="shared" si="16"/>
        <v>0.15424605252141724</v>
      </c>
      <c r="M57" s="13">
        <f t="shared" si="8"/>
        <v>0.67375394747858275</v>
      </c>
      <c r="N57" s="13">
        <f t="shared" si="9"/>
        <v>0.98224605252141717</v>
      </c>
    </row>
    <row r="58" spans="2:14" x14ac:dyDescent="0.3">
      <c r="B58" s="14">
        <v>6.7</v>
      </c>
      <c r="C58" s="14"/>
      <c r="D58" s="14">
        <f t="shared" si="7"/>
        <v>6.7</v>
      </c>
      <c r="E58" s="14">
        <f t="shared" si="10"/>
        <v>1</v>
      </c>
      <c r="F58" s="14">
        <f>COUNTIF(D46:D70,"&gt;="&amp;D58)</f>
        <v>13</v>
      </c>
      <c r="G58" s="14">
        <f t="shared" si="11"/>
        <v>1</v>
      </c>
      <c r="H58" s="14">
        <f t="shared" si="12"/>
        <v>0</v>
      </c>
      <c r="I58" s="15">
        <f t="shared" si="13"/>
        <v>0.76430769230769235</v>
      </c>
      <c r="J58" s="15">
        <f t="shared" si="14"/>
        <v>1.5444072835377182E-2</v>
      </c>
      <c r="K58" s="15">
        <f t="shared" si="15"/>
        <v>9.4983714867986166E-2</v>
      </c>
      <c r="L58" s="15">
        <f t="shared" si="16"/>
        <v>0.18616466025907449</v>
      </c>
      <c r="M58" s="15">
        <f t="shared" si="8"/>
        <v>0.57814303204861783</v>
      </c>
      <c r="N58" s="15">
        <f t="shared" si="9"/>
        <v>0.95047235256676688</v>
      </c>
    </row>
    <row r="59" spans="2:14" x14ac:dyDescent="0.3">
      <c r="B59" s="14">
        <v>7.3</v>
      </c>
      <c r="C59" s="14"/>
      <c r="D59" s="14">
        <f t="shared" si="7"/>
        <v>7.3</v>
      </c>
      <c r="E59" s="14">
        <f t="shared" si="10"/>
        <v>1</v>
      </c>
      <c r="F59" s="14">
        <f>COUNTIF(D46:D70,"&gt;="&amp;D59)</f>
        <v>12</v>
      </c>
      <c r="G59" s="14">
        <f t="shared" si="11"/>
        <v>1</v>
      </c>
      <c r="H59" s="14">
        <f t="shared" si="12"/>
        <v>0</v>
      </c>
      <c r="I59" s="15">
        <f t="shared" si="13"/>
        <v>0.70061538461538464</v>
      </c>
      <c r="J59" s="15">
        <f t="shared" si="14"/>
        <v>2.3019830411134756E-2</v>
      </c>
      <c r="K59" s="15">
        <f t="shared" si="15"/>
        <v>0.10629937952924387</v>
      </c>
      <c r="L59" s="15">
        <f t="shared" si="16"/>
        <v>0.20834295545627221</v>
      </c>
      <c r="M59" s="15">
        <f t="shared" si="8"/>
        <v>0.4922724291591124</v>
      </c>
      <c r="N59" s="15">
        <f t="shared" si="9"/>
        <v>0.90895834007165688</v>
      </c>
    </row>
    <row r="60" spans="2:14" x14ac:dyDescent="0.3">
      <c r="C60">
        <v>7.3</v>
      </c>
      <c r="D60">
        <f t="shared" si="7"/>
        <v>7.3</v>
      </c>
      <c r="E60">
        <f t="shared" si="10"/>
        <v>0</v>
      </c>
      <c r="F60">
        <f>COUNTIF(D46:D70,"&gt;="&amp;D60)</f>
        <v>12</v>
      </c>
      <c r="G60">
        <f t="shared" si="11"/>
        <v>0</v>
      </c>
      <c r="H60">
        <f t="shared" si="12"/>
        <v>1</v>
      </c>
      <c r="I60" s="13">
        <f t="shared" si="13"/>
        <v>0.70061538461538464</v>
      </c>
      <c r="J60" s="13">
        <f t="shared" si="14"/>
        <v>2.3019830411134756E-2</v>
      </c>
      <c r="K60" s="13">
        <f t="shared" si="15"/>
        <v>0.10629937952924387</v>
      </c>
      <c r="L60" s="13">
        <f t="shared" si="16"/>
        <v>0.20834295545627221</v>
      </c>
      <c r="M60" s="13">
        <f t="shared" si="8"/>
        <v>0.4922724291591124</v>
      </c>
      <c r="N60" s="13">
        <f t="shared" si="9"/>
        <v>0.90895834007165688</v>
      </c>
    </row>
    <row r="61" spans="2:14" x14ac:dyDescent="0.3">
      <c r="B61" s="14">
        <v>8.1</v>
      </c>
      <c r="C61" s="14"/>
      <c r="D61" s="14">
        <f t="shared" si="7"/>
        <v>8.1</v>
      </c>
      <c r="E61" s="14">
        <f t="shared" si="10"/>
        <v>1</v>
      </c>
      <c r="F61" s="14">
        <f>COUNTIF(D46:D70,"&gt;="&amp;D61)</f>
        <v>10</v>
      </c>
      <c r="G61" s="14">
        <f t="shared" si="11"/>
        <v>1</v>
      </c>
      <c r="H61" s="14">
        <f t="shared" si="12"/>
        <v>0</v>
      </c>
      <c r="I61" s="15">
        <f t="shared" si="13"/>
        <v>0.63055384615384624</v>
      </c>
      <c r="J61" s="15">
        <f t="shared" si="14"/>
        <v>3.413094152224587E-2</v>
      </c>
      <c r="K61" s="15">
        <f t="shared" si="15"/>
        <v>0.11649205683634692</v>
      </c>
      <c r="L61" s="15">
        <f t="shared" si="16"/>
        <v>0.22832023588423289</v>
      </c>
      <c r="M61" s="15">
        <f t="shared" si="8"/>
        <v>0.40223361026961335</v>
      </c>
      <c r="N61" s="15">
        <f t="shared" si="9"/>
        <v>0.85887408203807913</v>
      </c>
    </row>
    <row r="62" spans="2:14" x14ac:dyDescent="0.3">
      <c r="C62">
        <v>8.1999999999999993</v>
      </c>
      <c r="D62">
        <f t="shared" si="7"/>
        <v>8.1999999999999993</v>
      </c>
      <c r="E62">
        <f t="shared" si="10"/>
        <v>0</v>
      </c>
      <c r="F62">
        <f>COUNTIF(D46:D70,"&gt;="&amp;D62)</f>
        <v>9</v>
      </c>
      <c r="G62">
        <f t="shared" si="11"/>
        <v>0</v>
      </c>
      <c r="H62">
        <f t="shared" si="12"/>
        <v>1</v>
      </c>
      <c r="I62" s="13">
        <f t="shared" si="13"/>
        <v>0.63055384615384624</v>
      </c>
      <c r="J62" s="13">
        <f t="shared" si="14"/>
        <v>3.413094152224587E-2</v>
      </c>
      <c r="K62" s="13">
        <f t="shared" si="15"/>
        <v>0.11649205683634692</v>
      </c>
      <c r="L62" s="13">
        <f t="shared" si="16"/>
        <v>0.22832023588423289</v>
      </c>
      <c r="M62" s="13">
        <f t="shared" si="8"/>
        <v>0.40223361026961335</v>
      </c>
      <c r="N62" s="13">
        <f t="shared" si="9"/>
        <v>0.85887408203807913</v>
      </c>
    </row>
    <row r="63" spans="2:14" x14ac:dyDescent="0.3">
      <c r="C63">
        <v>8.6</v>
      </c>
      <c r="D63">
        <f t="shared" si="7"/>
        <v>8.6</v>
      </c>
      <c r="E63">
        <f t="shared" si="10"/>
        <v>0</v>
      </c>
      <c r="F63">
        <f>COUNTIF(D46:D70,"&gt;="&amp;D63)</f>
        <v>8</v>
      </c>
      <c r="G63">
        <f t="shared" si="11"/>
        <v>0</v>
      </c>
      <c r="H63">
        <f t="shared" si="12"/>
        <v>1</v>
      </c>
      <c r="I63" s="13">
        <f t="shared" si="13"/>
        <v>0.63055384615384624</v>
      </c>
      <c r="J63" s="13">
        <f t="shared" si="14"/>
        <v>3.413094152224587E-2</v>
      </c>
      <c r="K63" s="13">
        <f t="shared" si="15"/>
        <v>0.11649205683634692</v>
      </c>
      <c r="L63" s="13">
        <f t="shared" si="16"/>
        <v>0.22832023588423289</v>
      </c>
      <c r="M63" s="13">
        <f t="shared" si="8"/>
        <v>0.40223361026961335</v>
      </c>
      <c r="N63" s="13">
        <f t="shared" si="9"/>
        <v>0.85887408203807913</v>
      </c>
    </row>
    <row r="64" spans="2:14" x14ac:dyDescent="0.3">
      <c r="C64">
        <v>8.9</v>
      </c>
      <c r="D64">
        <f t="shared" si="7"/>
        <v>8.9</v>
      </c>
      <c r="E64">
        <f t="shared" si="10"/>
        <v>0</v>
      </c>
      <c r="F64">
        <f>COUNTIF(D46:D70,"&gt;="&amp;D64)</f>
        <v>7</v>
      </c>
      <c r="G64">
        <f t="shared" si="11"/>
        <v>0</v>
      </c>
      <c r="H64">
        <f t="shared" si="12"/>
        <v>1</v>
      </c>
      <c r="I64" s="13">
        <f t="shared" si="13"/>
        <v>0.63055384615384624</v>
      </c>
      <c r="J64" s="13">
        <f t="shared" si="14"/>
        <v>3.413094152224587E-2</v>
      </c>
      <c r="K64" s="13">
        <f t="shared" si="15"/>
        <v>0.11649205683634692</v>
      </c>
      <c r="L64" s="13">
        <f t="shared" si="16"/>
        <v>0.22832023588423289</v>
      </c>
      <c r="M64" s="13">
        <f t="shared" si="8"/>
        <v>0.40223361026961335</v>
      </c>
      <c r="N64" s="13">
        <f t="shared" si="9"/>
        <v>0.85887408203807913</v>
      </c>
    </row>
    <row r="65" spans="1:15" x14ac:dyDescent="0.3">
      <c r="C65">
        <v>9.4</v>
      </c>
      <c r="D65">
        <f t="shared" si="7"/>
        <v>9.4</v>
      </c>
      <c r="E65">
        <f t="shared" si="10"/>
        <v>0</v>
      </c>
      <c r="F65">
        <f>COUNTIF(D46:D70,"&gt;="&amp;D65)</f>
        <v>6</v>
      </c>
      <c r="G65">
        <f t="shared" si="11"/>
        <v>0</v>
      </c>
      <c r="H65">
        <f t="shared" si="12"/>
        <v>1</v>
      </c>
      <c r="I65" s="13">
        <f t="shared" si="13"/>
        <v>0.63055384615384624</v>
      </c>
      <c r="J65" s="13">
        <f t="shared" si="14"/>
        <v>3.413094152224587E-2</v>
      </c>
      <c r="K65" s="13">
        <f t="shared" si="15"/>
        <v>0.11649205683634692</v>
      </c>
      <c r="L65" s="13">
        <f t="shared" si="16"/>
        <v>0.22832023588423289</v>
      </c>
      <c r="M65" s="13">
        <f t="shared" si="8"/>
        <v>0.40223361026961335</v>
      </c>
      <c r="N65" s="13">
        <f t="shared" si="9"/>
        <v>0.85887408203807913</v>
      </c>
    </row>
    <row r="66" spans="1:15" x14ac:dyDescent="0.3">
      <c r="C66">
        <v>9.5</v>
      </c>
      <c r="D66">
        <f t="shared" si="7"/>
        <v>9.5</v>
      </c>
      <c r="E66">
        <f t="shared" si="10"/>
        <v>0</v>
      </c>
      <c r="F66">
        <f>COUNTIF(D46:D70,"&gt;="&amp;D66)</f>
        <v>5</v>
      </c>
      <c r="G66">
        <f t="shared" si="11"/>
        <v>0</v>
      </c>
      <c r="H66">
        <f t="shared" si="12"/>
        <v>1</v>
      </c>
      <c r="I66" s="13">
        <f t="shared" si="13"/>
        <v>0.63055384615384624</v>
      </c>
      <c r="J66" s="13">
        <f t="shared" si="14"/>
        <v>3.413094152224587E-2</v>
      </c>
      <c r="K66" s="13">
        <f t="shared" si="15"/>
        <v>0.11649205683634692</v>
      </c>
      <c r="L66" s="13">
        <f t="shared" si="16"/>
        <v>0.22832023588423289</v>
      </c>
      <c r="M66" s="13">
        <f t="shared" si="8"/>
        <v>0.40223361026961335</v>
      </c>
      <c r="N66" s="13">
        <f t="shared" si="9"/>
        <v>0.85887408203807913</v>
      </c>
    </row>
    <row r="67" spans="1:15" x14ac:dyDescent="0.3">
      <c r="C67">
        <v>10</v>
      </c>
      <c r="D67">
        <f t="shared" si="7"/>
        <v>10</v>
      </c>
      <c r="E67">
        <f t="shared" si="10"/>
        <v>0</v>
      </c>
      <c r="F67">
        <f>COUNTIF(D46:D70,"&gt;="&amp;D67)</f>
        <v>4</v>
      </c>
      <c r="G67">
        <f t="shared" si="11"/>
        <v>0</v>
      </c>
      <c r="H67">
        <f t="shared" si="12"/>
        <v>1</v>
      </c>
      <c r="I67" s="13">
        <f t="shared" si="13"/>
        <v>0.63055384615384624</v>
      </c>
      <c r="J67" s="13">
        <f t="shared" si="14"/>
        <v>3.413094152224587E-2</v>
      </c>
      <c r="K67" s="13">
        <f t="shared" si="15"/>
        <v>0.11649205683634692</v>
      </c>
      <c r="L67" s="13">
        <f t="shared" si="16"/>
        <v>0.22832023588423289</v>
      </c>
      <c r="M67" s="13">
        <f t="shared" si="8"/>
        <v>0.40223361026961335</v>
      </c>
      <c r="N67" s="13">
        <f t="shared" si="9"/>
        <v>0.85887408203807913</v>
      </c>
    </row>
    <row r="68" spans="1:15" x14ac:dyDescent="0.3">
      <c r="C68">
        <v>10</v>
      </c>
      <c r="D68">
        <f t="shared" si="7"/>
        <v>10</v>
      </c>
      <c r="E68">
        <f t="shared" si="10"/>
        <v>0</v>
      </c>
      <c r="F68">
        <f>COUNTIF(D46:D70,"&gt;="&amp;D68)</f>
        <v>4</v>
      </c>
      <c r="G68">
        <f t="shared" si="11"/>
        <v>0</v>
      </c>
      <c r="H68">
        <f t="shared" si="12"/>
        <v>1</v>
      </c>
      <c r="I68" s="13">
        <f t="shared" si="13"/>
        <v>0.63055384615384624</v>
      </c>
      <c r="J68" s="13">
        <f t="shared" si="14"/>
        <v>3.413094152224587E-2</v>
      </c>
      <c r="K68" s="13">
        <f t="shared" si="15"/>
        <v>0.11649205683634692</v>
      </c>
      <c r="L68" s="13">
        <f t="shared" si="16"/>
        <v>0.22832023588423289</v>
      </c>
      <c r="M68" s="13">
        <f t="shared" si="8"/>
        <v>0.40223361026961335</v>
      </c>
      <c r="N68" s="13">
        <f t="shared" si="9"/>
        <v>0.85887408203807913</v>
      </c>
    </row>
    <row r="69" spans="1:15" x14ac:dyDescent="0.3">
      <c r="C69">
        <v>10</v>
      </c>
      <c r="D69">
        <f t="shared" si="7"/>
        <v>10</v>
      </c>
      <c r="E69">
        <f t="shared" si="10"/>
        <v>0</v>
      </c>
      <c r="F69">
        <f>COUNTIF(D46:D70,"&gt;="&amp;D69)</f>
        <v>4</v>
      </c>
      <c r="G69">
        <f t="shared" si="11"/>
        <v>0</v>
      </c>
      <c r="H69">
        <f t="shared" si="12"/>
        <v>1</v>
      </c>
      <c r="I69" s="13">
        <f t="shared" si="13"/>
        <v>0.63055384615384624</v>
      </c>
      <c r="J69" s="13">
        <f t="shared" si="14"/>
        <v>3.413094152224587E-2</v>
      </c>
      <c r="K69" s="13">
        <f t="shared" si="15"/>
        <v>0.11649205683634692</v>
      </c>
      <c r="L69" s="13">
        <f t="shared" si="16"/>
        <v>0.22832023588423289</v>
      </c>
      <c r="M69" s="13">
        <f t="shared" si="8"/>
        <v>0.40223361026961335</v>
      </c>
      <c r="N69" s="13">
        <f t="shared" si="9"/>
        <v>0.85887408203807913</v>
      </c>
    </row>
    <row r="70" spans="1:15" x14ac:dyDescent="0.3">
      <c r="C70">
        <v>10</v>
      </c>
      <c r="D70">
        <f t="shared" si="7"/>
        <v>10</v>
      </c>
      <c r="E70">
        <f t="shared" si="10"/>
        <v>0</v>
      </c>
      <c r="F70">
        <f>COUNTIF(D46:D70,"&gt;="&amp;D70)</f>
        <v>4</v>
      </c>
      <c r="G70">
        <f t="shared" si="11"/>
        <v>0</v>
      </c>
      <c r="H70">
        <f t="shared" si="12"/>
        <v>1</v>
      </c>
      <c r="I70" s="13">
        <f t="shared" si="13"/>
        <v>0.63055384615384624</v>
      </c>
      <c r="J70" s="13">
        <f t="shared" si="14"/>
        <v>3.413094152224587E-2</v>
      </c>
      <c r="K70" s="13">
        <f t="shared" si="15"/>
        <v>0.11649205683634692</v>
      </c>
      <c r="L70" s="13">
        <f t="shared" si="16"/>
        <v>0.22832023588423289</v>
      </c>
      <c r="M70" s="13">
        <f t="shared" si="8"/>
        <v>0.40223361026961335</v>
      </c>
      <c r="N70" s="13">
        <f t="shared" si="9"/>
        <v>0.85887408203807913</v>
      </c>
    </row>
    <row r="71" spans="1:15" x14ac:dyDescent="0.3">
      <c r="J71" s="13"/>
      <c r="K71" s="13"/>
      <c r="L71" s="13"/>
      <c r="M71" s="13"/>
      <c r="N71" s="13"/>
      <c r="O71" s="13"/>
    </row>
    <row r="72" spans="1:15" x14ac:dyDescent="0.3">
      <c r="A72" s="23" t="s">
        <v>5</v>
      </c>
      <c r="B72" s="90" t="s">
        <v>8</v>
      </c>
      <c r="C72" s="90"/>
      <c r="D72" s="90"/>
      <c r="E72" s="90"/>
      <c r="F72" s="90"/>
      <c r="G72" s="90"/>
      <c r="H72" s="90"/>
      <c r="I72" s="90"/>
      <c r="J72" s="90"/>
      <c r="K72" s="90"/>
    </row>
    <row r="74" spans="1:15" ht="15.6" x14ac:dyDescent="0.35">
      <c r="B74" s="2" t="s">
        <v>90</v>
      </c>
      <c r="C74" s="2" t="s">
        <v>166</v>
      </c>
    </row>
    <row r="75" spans="1:15" x14ac:dyDescent="0.3">
      <c r="B75">
        <v>0</v>
      </c>
      <c r="C75">
        <v>1</v>
      </c>
    </row>
    <row r="76" spans="1:15" x14ac:dyDescent="0.3">
      <c r="B76">
        <f>B75</f>
        <v>0</v>
      </c>
      <c r="C76">
        <f>C77</f>
        <v>0.96</v>
      </c>
    </row>
    <row r="77" spans="1:15" x14ac:dyDescent="0.3">
      <c r="B77" s="41">
        <v>1.2</v>
      </c>
      <c r="C77" s="41">
        <v>0.96</v>
      </c>
    </row>
    <row r="78" spans="1:15" x14ac:dyDescent="0.3">
      <c r="B78">
        <f>B77</f>
        <v>1.2</v>
      </c>
      <c r="C78">
        <f>C79</f>
        <v>0.92</v>
      </c>
    </row>
    <row r="79" spans="1:15" x14ac:dyDescent="0.3">
      <c r="B79" s="41">
        <v>2.5</v>
      </c>
      <c r="C79" s="41">
        <v>0.92</v>
      </c>
    </row>
    <row r="80" spans="1:15" x14ac:dyDescent="0.3">
      <c r="B80">
        <v>3.4</v>
      </c>
      <c r="C80">
        <v>0.92</v>
      </c>
    </row>
    <row r="81" spans="2:3" x14ac:dyDescent="0.3">
      <c r="B81">
        <v>4.0999999999999996</v>
      </c>
      <c r="C81">
        <v>0.92</v>
      </c>
    </row>
    <row r="82" spans="2:3" x14ac:dyDescent="0.3">
      <c r="B82">
        <v>4.2</v>
      </c>
      <c r="C82">
        <v>0.92</v>
      </c>
    </row>
    <row r="83" spans="2:3" x14ac:dyDescent="0.3">
      <c r="B83">
        <f>B82</f>
        <v>4.2</v>
      </c>
      <c r="C83">
        <f>C84</f>
        <v>0.874</v>
      </c>
    </row>
    <row r="84" spans="2:3" x14ac:dyDescent="0.3">
      <c r="B84" s="41">
        <v>4.3</v>
      </c>
      <c r="C84" s="41">
        <v>0.874</v>
      </c>
    </row>
    <row r="85" spans="2:3" x14ac:dyDescent="0.3">
      <c r="B85">
        <f>B84</f>
        <v>4.3</v>
      </c>
      <c r="C85">
        <f>C86</f>
        <v>0.82799999999999996</v>
      </c>
    </row>
    <row r="86" spans="2:3" x14ac:dyDescent="0.3">
      <c r="B86" s="41">
        <v>5.6</v>
      </c>
      <c r="C86" s="41">
        <v>0.82799999999999996</v>
      </c>
    </row>
    <row r="87" spans="2:3" x14ac:dyDescent="0.3">
      <c r="B87">
        <v>5.7</v>
      </c>
      <c r="C87">
        <v>0.82799999999999996</v>
      </c>
    </row>
    <row r="88" spans="2:3" x14ac:dyDescent="0.3">
      <c r="B88">
        <v>5.9</v>
      </c>
      <c r="C88">
        <v>0.82799999999999996</v>
      </c>
    </row>
    <row r="89" spans="2:3" x14ac:dyDescent="0.3">
      <c r="B89">
        <v>6.3</v>
      </c>
      <c r="C89">
        <v>0.82799999999999996</v>
      </c>
    </row>
    <row r="90" spans="2:3" x14ac:dyDescent="0.3">
      <c r="B90">
        <v>6.4</v>
      </c>
      <c r="C90">
        <v>0.82799999999999996</v>
      </c>
    </row>
    <row r="91" spans="2:3" x14ac:dyDescent="0.3">
      <c r="B91">
        <v>6.5</v>
      </c>
      <c r="C91">
        <v>0.82799999999999996</v>
      </c>
    </row>
    <row r="92" spans="2:3" x14ac:dyDescent="0.3">
      <c r="B92">
        <f>B91</f>
        <v>6.5</v>
      </c>
      <c r="C92" s="13">
        <f>C93</f>
        <v>0.76430769230769235</v>
      </c>
    </row>
    <row r="93" spans="2:3" x14ac:dyDescent="0.3">
      <c r="B93" s="41">
        <v>6.7</v>
      </c>
      <c r="C93" s="33">
        <v>0.76430769230769235</v>
      </c>
    </row>
    <row r="94" spans="2:3" x14ac:dyDescent="0.3">
      <c r="B94">
        <f>B93</f>
        <v>6.7</v>
      </c>
      <c r="C94" s="13">
        <f>C95</f>
        <v>0.70061538461538464</v>
      </c>
    </row>
    <row r="95" spans="2:3" x14ac:dyDescent="0.3">
      <c r="B95" s="41">
        <v>7.3</v>
      </c>
      <c r="C95" s="33">
        <v>0.70061538461538464</v>
      </c>
    </row>
    <row r="96" spans="2:3" x14ac:dyDescent="0.3">
      <c r="B96">
        <f>B95</f>
        <v>7.3</v>
      </c>
      <c r="C96" s="13">
        <f>C97</f>
        <v>0.63055384615384624</v>
      </c>
    </row>
    <row r="97" spans="1:15" x14ac:dyDescent="0.3">
      <c r="B97" s="41">
        <v>8.1</v>
      </c>
      <c r="C97" s="33">
        <v>0.63055384615384624</v>
      </c>
    </row>
    <row r="98" spans="1:15" x14ac:dyDescent="0.3">
      <c r="B98">
        <v>8.1999999999999993</v>
      </c>
      <c r="C98" s="13">
        <v>0.63055384615384624</v>
      </c>
    </row>
    <row r="99" spans="1:15" x14ac:dyDescent="0.3">
      <c r="B99">
        <v>8.6</v>
      </c>
      <c r="C99" s="13">
        <v>0.63055384615384624</v>
      </c>
    </row>
    <row r="100" spans="1:15" x14ac:dyDescent="0.3">
      <c r="B100">
        <v>8.9</v>
      </c>
      <c r="C100" s="13">
        <v>0.63055384615384624</v>
      </c>
    </row>
    <row r="101" spans="1:15" x14ac:dyDescent="0.3">
      <c r="B101">
        <v>9.4</v>
      </c>
      <c r="C101" s="13">
        <v>0.63055384615384624</v>
      </c>
    </row>
    <row r="102" spans="1:15" x14ac:dyDescent="0.3">
      <c r="B102">
        <v>9.5</v>
      </c>
      <c r="C102" s="13">
        <v>0.63055384615384624</v>
      </c>
    </row>
    <row r="103" spans="1:15" x14ac:dyDescent="0.3">
      <c r="B103">
        <v>10</v>
      </c>
      <c r="C103" s="13">
        <v>0.63055384615384624</v>
      </c>
    </row>
    <row r="104" spans="1:15" x14ac:dyDescent="0.3">
      <c r="J104" s="13"/>
      <c r="K104" s="13"/>
      <c r="L104" s="13"/>
      <c r="M104" s="13"/>
      <c r="N104" s="13"/>
      <c r="O104" s="13"/>
    </row>
    <row r="105" spans="1:15" x14ac:dyDescent="0.3">
      <c r="A105" s="23">
        <v>2</v>
      </c>
      <c r="B105" s="90" t="s">
        <v>9</v>
      </c>
      <c r="C105" s="90"/>
      <c r="D105" s="90"/>
      <c r="E105" s="90"/>
      <c r="F105" s="90"/>
      <c r="G105" s="90"/>
      <c r="H105" s="90"/>
      <c r="I105" s="90"/>
      <c r="J105" s="90"/>
      <c r="K105" s="90"/>
    </row>
    <row r="106" spans="1:15" x14ac:dyDescent="0.3">
      <c r="A106" s="23"/>
      <c r="B106" s="90"/>
      <c r="C106" s="90"/>
      <c r="D106" s="90"/>
      <c r="E106" s="90"/>
      <c r="F106" s="90"/>
      <c r="G106" s="90"/>
      <c r="H106" s="90"/>
      <c r="I106" s="90"/>
      <c r="J106" s="90"/>
      <c r="K106" s="90"/>
    </row>
    <row r="107" spans="1:15" x14ac:dyDescent="0.3">
      <c r="A107" s="23"/>
      <c r="B107" s="90"/>
      <c r="C107" s="90"/>
      <c r="D107" s="90"/>
      <c r="E107" s="90"/>
      <c r="F107" s="90"/>
      <c r="G107" s="90"/>
      <c r="H107" s="90"/>
      <c r="I107" s="90"/>
      <c r="J107" s="90"/>
      <c r="K107" s="90"/>
    </row>
    <row r="108" spans="1:15" x14ac:dyDescent="0.3">
      <c r="A108" s="23"/>
      <c r="B108" s="90"/>
      <c r="C108" s="90"/>
      <c r="D108" s="90"/>
      <c r="E108" s="90"/>
      <c r="F108" s="90"/>
      <c r="G108" s="90"/>
      <c r="H108" s="90"/>
      <c r="I108" s="90"/>
      <c r="J108" s="90"/>
      <c r="K108" s="90"/>
    </row>
    <row r="110" spans="1:15" x14ac:dyDescent="0.3">
      <c r="B110" s="2" t="s">
        <v>10</v>
      </c>
      <c r="C110" s="89" t="s">
        <v>11</v>
      </c>
      <c r="D110" s="89"/>
      <c r="E110" s="89"/>
      <c r="F110" s="89"/>
      <c r="G110" s="89"/>
      <c r="H110" s="89"/>
      <c r="I110" s="89"/>
      <c r="J110" s="89"/>
      <c r="K110" s="89"/>
    </row>
    <row r="111" spans="1:15" x14ac:dyDescent="0.3">
      <c r="B111" s="95" t="s">
        <v>12</v>
      </c>
      <c r="C111" s="96"/>
      <c r="D111" s="96"/>
      <c r="E111" s="96"/>
      <c r="F111" s="96"/>
      <c r="G111" s="80" t="s">
        <v>15</v>
      </c>
      <c r="H111" s="81"/>
      <c r="I111" s="81"/>
      <c r="J111" s="81"/>
      <c r="K111" s="82"/>
    </row>
    <row r="112" spans="1:15" x14ac:dyDescent="0.3">
      <c r="B112" s="78" t="s">
        <v>13</v>
      </c>
      <c r="C112" s="79"/>
      <c r="D112" s="78" t="s">
        <v>14</v>
      </c>
      <c r="E112" s="79"/>
      <c r="F112" s="83"/>
      <c r="G112" s="81" t="s">
        <v>13</v>
      </c>
      <c r="H112" s="81"/>
      <c r="I112" s="80" t="s">
        <v>14</v>
      </c>
      <c r="J112" s="81"/>
      <c r="K112" s="82"/>
    </row>
    <row r="113" spans="1:15" x14ac:dyDescent="0.3">
      <c r="B113" s="3">
        <v>4</v>
      </c>
      <c r="D113" s="3">
        <v>5</v>
      </c>
      <c r="F113" s="4"/>
      <c r="G113">
        <v>7</v>
      </c>
      <c r="I113" s="3">
        <v>6</v>
      </c>
      <c r="K113" s="4"/>
    </row>
    <row r="114" spans="1:15" x14ac:dyDescent="0.3">
      <c r="B114" s="3">
        <v>6</v>
      </c>
      <c r="D114" s="3">
        <v>5</v>
      </c>
      <c r="F114" s="4"/>
      <c r="G114">
        <v>9</v>
      </c>
      <c r="I114" s="3">
        <v>6</v>
      </c>
      <c r="K114" s="4"/>
    </row>
    <row r="115" spans="1:15" x14ac:dyDescent="0.3">
      <c r="B115" s="3">
        <v>7</v>
      </c>
      <c r="D115" s="3">
        <v>6</v>
      </c>
      <c r="F115" s="4"/>
      <c r="G115">
        <v>12</v>
      </c>
      <c r="I115" s="3">
        <v>7</v>
      </c>
      <c r="K115" s="4"/>
    </row>
    <row r="116" spans="1:15" x14ac:dyDescent="0.3">
      <c r="B116" s="3">
        <v>8</v>
      </c>
      <c r="D116" s="3">
        <v>7</v>
      </c>
      <c r="F116" s="4"/>
      <c r="I116" s="3">
        <v>8</v>
      </c>
      <c r="K116" s="4"/>
    </row>
    <row r="117" spans="1:15" x14ac:dyDescent="0.3">
      <c r="B117" s="3">
        <v>9</v>
      </c>
      <c r="D117" s="3">
        <v>8</v>
      </c>
      <c r="F117" s="4"/>
      <c r="I117" s="3">
        <v>9</v>
      </c>
      <c r="K117" s="4"/>
    </row>
    <row r="118" spans="1:15" x14ac:dyDescent="0.3">
      <c r="B118" s="3">
        <v>11</v>
      </c>
      <c r="D118" s="3">
        <v>9</v>
      </c>
      <c r="F118" s="4"/>
      <c r="I118" s="3">
        <v>9</v>
      </c>
      <c r="K118" s="4"/>
    </row>
    <row r="119" spans="1:15" x14ac:dyDescent="0.3">
      <c r="B119" s="3"/>
      <c r="D119" s="3">
        <v>11</v>
      </c>
      <c r="F119" s="4"/>
      <c r="I119" s="3">
        <v>10</v>
      </c>
      <c r="K119" s="4"/>
    </row>
    <row r="120" spans="1:15" x14ac:dyDescent="0.3">
      <c r="B120" s="3"/>
      <c r="D120" s="3">
        <v>12</v>
      </c>
      <c r="F120" s="4"/>
      <c r="I120" s="3">
        <v>10</v>
      </c>
      <c r="K120" s="4"/>
    </row>
    <row r="121" spans="1:15" x14ac:dyDescent="0.3">
      <c r="B121" s="3"/>
      <c r="D121" s="3">
        <v>12</v>
      </c>
      <c r="F121" s="4"/>
      <c r="I121" s="3">
        <v>11</v>
      </c>
      <c r="K121" s="4"/>
    </row>
    <row r="122" spans="1:15" x14ac:dyDescent="0.3">
      <c r="B122" s="3"/>
      <c r="D122" s="3"/>
      <c r="F122" s="4"/>
      <c r="I122" s="3">
        <v>11</v>
      </c>
      <c r="K122" s="4"/>
    </row>
    <row r="123" spans="1:15" x14ac:dyDescent="0.3">
      <c r="B123" s="3"/>
      <c r="D123" s="3"/>
      <c r="F123" s="4"/>
      <c r="I123" s="3">
        <v>12</v>
      </c>
      <c r="K123" s="4"/>
    </row>
    <row r="124" spans="1:15" x14ac:dyDescent="0.3">
      <c r="B124" s="6"/>
      <c r="C124" s="7"/>
      <c r="D124" s="6"/>
      <c r="E124" s="7"/>
      <c r="F124" s="8"/>
      <c r="G124" s="7"/>
      <c r="H124" s="7"/>
      <c r="I124" s="6">
        <v>12</v>
      </c>
      <c r="J124" s="7"/>
      <c r="K124" s="8"/>
    </row>
    <row r="126" spans="1:15" x14ac:dyDescent="0.3">
      <c r="A126" s="23" t="s">
        <v>3</v>
      </c>
      <c r="B126" s="90" t="s">
        <v>16</v>
      </c>
      <c r="C126" s="90"/>
      <c r="D126" s="90"/>
      <c r="E126" s="90"/>
      <c r="F126" s="90"/>
      <c r="G126" s="90"/>
      <c r="H126" s="90"/>
      <c r="I126" s="90"/>
      <c r="J126" s="90"/>
      <c r="K126" s="90"/>
    </row>
    <row r="127" spans="1:15" x14ac:dyDescent="0.3">
      <c r="J127" s="13"/>
      <c r="K127" s="13"/>
      <c r="L127" s="13"/>
      <c r="M127" s="13"/>
      <c r="N127" s="13"/>
      <c r="O127" s="13"/>
    </row>
    <row r="128" spans="1:15" x14ac:dyDescent="0.3">
      <c r="B128" s="47" t="s">
        <v>12</v>
      </c>
      <c r="C128" s="47"/>
      <c r="D128" s="47"/>
      <c r="E128" s="47"/>
      <c r="F128" s="47"/>
      <c r="G128" s="47"/>
      <c r="H128" s="47"/>
      <c r="I128" s="47"/>
      <c r="J128" s="47"/>
      <c r="K128" s="47"/>
      <c r="L128" s="47"/>
      <c r="M128" s="47"/>
      <c r="N128" s="47"/>
    </row>
    <row r="129" spans="2:14" ht="15.6" customHeight="1" x14ac:dyDescent="0.3">
      <c r="B129" s="50" t="s">
        <v>135</v>
      </c>
      <c r="C129" s="50" t="s">
        <v>89</v>
      </c>
      <c r="D129" s="50" t="s">
        <v>90</v>
      </c>
      <c r="E129" s="50" t="s">
        <v>91</v>
      </c>
      <c r="F129" s="50" t="s">
        <v>147</v>
      </c>
      <c r="G129" s="50" t="s">
        <v>148</v>
      </c>
      <c r="H129" s="50" t="s">
        <v>149</v>
      </c>
      <c r="I129" s="50" t="s">
        <v>150</v>
      </c>
      <c r="J129" s="50" t="s">
        <v>162</v>
      </c>
      <c r="K129" s="50" t="s">
        <v>151</v>
      </c>
      <c r="L129" s="50" t="s">
        <v>95</v>
      </c>
      <c r="M129" s="50" t="s">
        <v>163</v>
      </c>
      <c r="N129" s="50" t="s">
        <v>164</v>
      </c>
    </row>
    <row r="130" spans="2:14" ht="15.6" customHeight="1" x14ac:dyDescent="0.3">
      <c r="B130" s="50"/>
      <c r="C130" s="50"/>
      <c r="D130" s="50"/>
      <c r="E130" s="50"/>
      <c r="F130" s="50"/>
      <c r="G130" s="50"/>
      <c r="H130" s="50"/>
      <c r="I130" s="50"/>
      <c r="J130" s="50"/>
      <c r="K130" s="50"/>
      <c r="L130" s="50"/>
      <c r="M130" s="50"/>
      <c r="N130" s="50"/>
    </row>
    <row r="131" spans="2:14" x14ac:dyDescent="0.3">
      <c r="D131">
        <v>0</v>
      </c>
      <c r="I131">
        <v>1</v>
      </c>
    </row>
    <row r="132" spans="2:14" x14ac:dyDescent="0.3">
      <c r="B132" s="14">
        <v>4</v>
      </c>
      <c r="C132" s="14"/>
      <c r="D132" s="14">
        <f>MAX(B132,C132)</f>
        <v>4</v>
      </c>
      <c r="E132" s="14">
        <f>IF(B132&gt;0,1,0)</f>
        <v>1</v>
      </c>
      <c r="F132" s="14">
        <v>15</v>
      </c>
      <c r="G132" s="14">
        <f t="shared" ref="G132:G146" si="17">IF(E132=1,1,0)</f>
        <v>1</v>
      </c>
      <c r="H132" s="14">
        <f t="shared" ref="H132:H146" si="18">IF(E132=0,1,0)</f>
        <v>0</v>
      </c>
      <c r="I132" s="15">
        <f t="shared" ref="I132:I146" si="19">I131*((F132-G132)/F132)</f>
        <v>0.93333333333333335</v>
      </c>
      <c r="J132" s="15">
        <f>G132/(F132*(F132-G132))+J131</f>
        <v>4.7619047619047623E-3</v>
      </c>
      <c r="K132" s="15">
        <f t="shared" ref="K132:K146" si="20">I132*SQRT(J132)</f>
        <v>6.4406118871953064E-2</v>
      </c>
      <c r="L132" s="15">
        <f t="shared" ref="L132:L146" si="21">_xlfn.NORM.INV(0.975,0,1)*K132</f>
        <v>0.12623367337303346</v>
      </c>
      <c r="M132" s="15">
        <f>MAX(I132-L132,0)</f>
        <v>0.80709965996029986</v>
      </c>
      <c r="N132" s="15">
        <f t="shared" ref="N132:N146" si="22">MIN(I132+L132,1)</f>
        <v>1</v>
      </c>
    </row>
    <row r="133" spans="2:14" x14ac:dyDescent="0.3">
      <c r="C133">
        <v>5</v>
      </c>
      <c r="D133">
        <f t="shared" ref="D133:D146" si="23">MAX(B133,C133)</f>
        <v>5</v>
      </c>
      <c r="E133">
        <f t="shared" ref="E133:E146" si="24">IF(B133&gt;0,1,0)</f>
        <v>0</v>
      </c>
      <c r="F133">
        <v>14</v>
      </c>
      <c r="G133">
        <f t="shared" si="17"/>
        <v>0</v>
      </c>
      <c r="H133">
        <f t="shared" si="18"/>
        <v>1</v>
      </c>
      <c r="I133" s="13">
        <f t="shared" si="19"/>
        <v>0.93333333333333335</v>
      </c>
      <c r="J133" s="13">
        <f t="shared" ref="J133:J146" si="25">G133/(F133*(F133-G133))+J132</f>
        <v>4.7619047619047623E-3</v>
      </c>
      <c r="K133" s="13">
        <f t="shared" si="20"/>
        <v>6.4406118871953064E-2</v>
      </c>
      <c r="L133" s="13">
        <f t="shared" si="21"/>
        <v>0.12623367337303346</v>
      </c>
      <c r="M133" s="13">
        <f t="shared" ref="M133:M146" si="26">MAX(I133-L133,0)</f>
        <v>0.80709965996029986</v>
      </c>
      <c r="N133" s="13">
        <f t="shared" si="22"/>
        <v>1</v>
      </c>
    </row>
    <row r="134" spans="2:14" x14ac:dyDescent="0.3">
      <c r="C134">
        <v>5</v>
      </c>
      <c r="D134">
        <f t="shared" si="23"/>
        <v>5</v>
      </c>
      <c r="E134">
        <f t="shared" si="24"/>
        <v>0</v>
      </c>
      <c r="F134">
        <v>14</v>
      </c>
      <c r="G134">
        <f t="shared" si="17"/>
        <v>0</v>
      </c>
      <c r="H134">
        <f t="shared" si="18"/>
        <v>1</v>
      </c>
      <c r="I134" s="13">
        <f t="shared" si="19"/>
        <v>0.93333333333333335</v>
      </c>
      <c r="J134" s="13">
        <f t="shared" si="25"/>
        <v>4.7619047619047623E-3</v>
      </c>
      <c r="K134" s="13">
        <f t="shared" si="20"/>
        <v>6.4406118871953064E-2</v>
      </c>
      <c r="L134" s="13">
        <f t="shared" si="21"/>
        <v>0.12623367337303346</v>
      </c>
      <c r="M134" s="13">
        <f t="shared" si="26"/>
        <v>0.80709965996029986</v>
      </c>
      <c r="N134" s="13">
        <f t="shared" si="22"/>
        <v>1</v>
      </c>
    </row>
    <row r="135" spans="2:14" x14ac:dyDescent="0.3">
      <c r="B135" s="14">
        <v>6</v>
      </c>
      <c r="C135" s="14"/>
      <c r="D135" s="14">
        <f t="shared" si="23"/>
        <v>6</v>
      </c>
      <c r="E135" s="14">
        <f t="shared" si="24"/>
        <v>1</v>
      </c>
      <c r="F135" s="14">
        <v>12</v>
      </c>
      <c r="G135" s="14">
        <f t="shared" si="17"/>
        <v>1</v>
      </c>
      <c r="H135" s="14">
        <f t="shared" si="18"/>
        <v>0</v>
      </c>
      <c r="I135" s="15">
        <f t="shared" si="19"/>
        <v>0.85555555555555551</v>
      </c>
      <c r="J135" s="15">
        <f t="shared" si="25"/>
        <v>1.2337662337662338E-2</v>
      </c>
      <c r="K135" s="15">
        <f t="shared" si="20"/>
        <v>9.5030859185481764E-2</v>
      </c>
      <c r="L135" s="15">
        <f t="shared" si="21"/>
        <v>0.18625706142344159</v>
      </c>
      <c r="M135" s="15">
        <f t="shared" si="26"/>
        <v>0.66929849413211395</v>
      </c>
      <c r="N135" s="15">
        <f t="shared" si="22"/>
        <v>1</v>
      </c>
    </row>
    <row r="136" spans="2:14" x14ac:dyDescent="0.3">
      <c r="C136">
        <v>6</v>
      </c>
      <c r="D136">
        <f t="shared" si="23"/>
        <v>6</v>
      </c>
      <c r="E136">
        <f t="shared" si="24"/>
        <v>0</v>
      </c>
      <c r="F136">
        <v>12</v>
      </c>
      <c r="G136">
        <f t="shared" si="17"/>
        <v>0</v>
      </c>
      <c r="H136">
        <f t="shared" si="18"/>
        <v>1</v>
      </c>
      <c r="I136" s="13">
        <f t="shared" si="19"/>
        <v>0.85555555555555551</v>
      </c>
      <c r="J136" s="13">
        <f t="shared" si="25"/>
        <v>1.2337662337662338E-2</v>
      </c>
      <c r="K136" s="13">
        <f t="shared" si="20"/>
        <v>9.5030859185481764E-2</v>
      </c>
      <c r="L136" s="13">
        <f t="shared" si="21"/>
        <v>0.18625706142344159</v>
      </c>
      <c r="M136" s="13">
        <f t="shared" si="26"/>
        <v>0.66929849413211395</v>
      </c>
      <c r="N136" s="13">
        <f t="shared" si="22"/>
        <v>1</v>
      </c>
    </row>
    <row r="137" spans="2:14" x14ac:dyDescent="0.3">
      <c r="B137" s="14">
        <v>7</v>
      </c>
      <c r="C137" s="14"/>
      <c r="D137" s="14">
        <f t="shared" si="23"/>
        <v>7</v>
      </c>
      <c r="E137" s="14">
        <f t="shared" si="24"/>
        <v>1</v>
      </c>
      <c r="F137" s="14">
        <v>10</v>
      </c>
      <c r="G137" s="14">
        <f t="shared" si="17"/>
        <v>1</v>
      </c>
      <c r="H137" s="14">
        <f t="shared" si="18"/>
        <v>0</v>
      </c>
      <c r="I137" s="15">
        <f t="shared" si="19"/>
        <v>0.77</v>
      </c>
      <c r="J137" s="15">
        <f t="shared" si="25"/>
        <v>2.3448773448773448E-2</v>
      </c>
      <c r="K137" s="15">
        <f t="shared" si="20"/>
        <v>0.11791004103882663</v>
      </c>
      <c r="L137" s="15">
        <f t="shared" si="21"/>
        <v>0.23109943385173989</v>
      </c>
      <c r="M137" s="15">
        <f t="shared" si="26"/>
        <v>0.5389005661482601</v>
      </c>
      <c r="N137" s="15">
        <f t="shared" si="22"/>
        <v>1</v>
      </c>
    </row>
    <row r="138" spans="2:14" x14ac:dyDescent="0.3">
      <c r="C138">
        <v>7</v>
      </c>
      <c r="D138">
        <f t="shared" si="23"/>
        <v>7</v>
      </c>
      <c r="E138">
        <f t="shared" si="24"/>
        <v>0</v>
      </c>
      <c r="F138">
        <v>10</v>
      </c>
      <c r="G138">
        <f t="shared" si="17"/>
        <v>0</v>
      </c>
      <c r="H138">
        <f t="shared" si="18"/>
        <v>1</v>
      </c>
      <c r="I138" s="13">
        <f t="shared" si="19"/>
        <v>0.77</v>
      </c>
      <c r="J138" s="13">
        <f t="shared" si="25"/>
        <v>2.3448773448773448E-2</v>
      </c>
      <c r="K138" s="13">
        <f t="shared" si="20"/>
        <v>0.11791004103882663</v>
      </c>
      <c r="L138" s="13">
        <f t="shared" si="21"/>
        <v>0.23109943385173989</v>
      </c>
      <c r="M138" s="13">
        <f t="shared" si="26"/>
        <v>0.5389005661482601</v>
      </c>
      <c r="N138" s="13">
        <f t="shared" si="22"/>
        <v>1</v>
      </c>
    </row>
    <row r="139" spans="2:14" x14ac:dyDescent="0.3">
      <c r="B139" s="14">
        <v>8</v>
      </c>
      <c r="C139" s="14"/>
      <c r="D139" s="14">
        <f t="shared" si="23"/>
        <v>8</v>
      </c>
      <c r="E139" s="14">
        <f t="shared" si="24"/>
        <v>1</v>
      </c>
      <c r="F139" s="14">
        <v>8</v>
      </c>
      <c r="G139" s="14">
        <f t="shared" si="17"/>
        <v>1</v>
      </c>
      <c r="H139" s="14">
        <f t="shared" si="18"/>
        <v>0</v>
      </c>
      <c r="I139" s="15">
        <f t="shared" si="19"/>
        <v>0.67375000000000007</v>
      </c>
      <c r="J139" s="15">
        <f t="shared" si="25"/>
        <v>4.1305916305916304E-2</v>
      </c>
      <c r="K139" s="15">
        <f t="shared" si="20"/>
        <v>0.13693198648822383</v>
      </c>
      <c r="L139" s="15">
        <f t="shared" si="21"/>
        <v>0.26838176184844398</v>
      </c>
      <c r="M139" s="15">
        <f t="shared" si="26"/>
        <v>0.40536823815155609</v>
      </c>
      <c r="N139" s="15">
        <f t="shared" si="22"/>
        <v>0.94213176184844405</v>
      </c>
    </row>
    <row r="140" spans="2:14" x14ac:dyDescent="0.3">
      <c r="C140">
        <v>8</v>
      </c>
      <c r="D140">
        <f t="shared" si="23"/>
        <v>8</v>
      </c>
      <c r="E140">
        <f t="shared" si="24"/>
        <v>0</v>
      </c>
      <c r="F140">
        <v>8</v>
      </c>
      <c r="G140">
        <f t="shared" si="17"/>
        <v>0</v>
      </c>
      <c r="H140">
        <f t="shared" si="18"/>
        <v>1</v>
      </c>
      <c r="I140" s="13">
        <f t="shared" si="19"/>
        <v>0.67375000000000007</v>
      </c>
      <c r="J140" s="13">
        <f t="shared" si="25"/>
        <v>4.1305916305916304E-2</v>
      </c>
      <c r="K140" s="13">
        <f t="shared" si="20"/>
        <v>0.13693198648822383</v>
      </c>
      <c r="L140" s="13">
        <f t="shared" si="21"/>
        <v>0.26838176184844398</v>
      </c>
      <c r="M140" s="13">
        <f t="shared" si="26"/>
        <v>0.40536823815155609</v>
      </c>
      <c r="N140" s="13">
        <f t="shared" si="22"/>
        <v>0.94213176184844405</v>
      </c>
    </row>
    <row r="141" spans="2:14" x14ac:dyDescent="0.3">
      <c r="B141" s="14">
        <v>9</v>
      </c>
      <c r="C141" s="14"/>
      <c r="D141" s="14">
        <f t="shared" si="23"/>
        <v>9</v>
      </c>
      <c r="E141" s="14">
        <f t="shared" si="24"/>
        <v>1</v>
      </c>
      <c r="F141" s="14">
        <v>6</v>
      </c>
      <c r="G141" s="14">
        <f t="shared" si="17"/>
        <v>1</v>
      </c>
      <c r="H141" s="14">
        <f t="shared" si="18"/>
        <v>0</v>
      </c>
      <c r="I141" s="15">
        <f t="shared" si="19"/>
        <v>0.56145833333333339</v>
      </c>
      <c r="J141" s="15">
        <f t="shared" si="25"/>
        <v>7.4639249639249644E-2</v>
      </c>
      <c r="K141" s="15">
        <f t="shared" si="20"/>
        <v>0.15339145412723287</v>
      </c>
      <c r="L141" s="15">
        <f t="shared" si="21"/>
        <v>0.30064172562560421</v>
      </c>
      <c r="M141" s="15">
        <f t="shared" si="26"/>
        <v>0.26081660770772919</v>
      </c>
      <c r="N141" s="15">
        <f t="shared" si="22"/>
        <v>0.8621000589589376</v>
      </c>
    </row>
    <row r="142" spans="2:14" x14ac:dyDescent="0.3">
      <c r="C142">
        <v>9</v>
      </c>
      <c r="D142">
        <f t="shared" si="23"/>
        <v>9</v>
      </c>
      <c r="E142">
        <f t="shared" si="24"/>
        <v>0</v>
      </c>
      <c r="F142">
        <v>6</v>
      </c>
      <c r="G142">
        <f t="shared" si="17"/>
        <v>0</v>
      </c>
      <c r="H142">
        <f t="shared" si="18"/>
        <v>1</v>
      </c>
      <c r="I142" s="13">
        <f t="shared" si="19"/>
        <v>0.56145833333333339</v>
      </c>
      <c r="J142" s="13">
        <f t="shared" si="25"/>
        <v>7.4639249639249644E-2</v>
      </c>
      <c r="K142" s="13">
        <f t="shared" si="20"/>
        <v>0.15339145412723287</v>
      </c>
      <c r="L142" s="13">
        <f t="shared" si="21"/>
        <v>0.30064172562560421</v>
      </c>
      <c r="M142" s="13">
        <f t="shared" si="26"/>
        <v>0.26081660770772919</v>
      </c>
      <c r="N142" s="13">
        <f t="shared" si="22"/>
        <v>0.8621000589589376</v>
      </c>
    </row>
    <row r="143" spans="2:14" x14ac:dyDescent="0.3">
      <c r="B143" s="14">
        <v>11</v>
      </c>
      <c r="C143" s="14"/>
      <c r="D143" s="14">
        <f t="shared" si="23"/>
        <v>11</v>
      </c>
      <c r="E143" s="14">
        <f t="shared" si="24"/>
        <v>1</v>
      </c>
      <c r="F143" s="14">
        <v>4</v>
      </c>
      <c r="G143" s="14">
        <f t="shared" si="17"/>
        <v>1</v>
      </c>
      <c r="H143" s="14">
        <f t="shared" si="18"/>
        <v>0</v>
      </c>
      <c r="I143" s="15">
        <f t="shared" si="19"/>
        <v>0.42109375000000004</v>
      </c>
      <c r="J143" s="15">
        <f t="shared" si="25"/>
        <v>0.15797258297258299</v>
      </c>
      <c r="K143" s="15">
        <f t="shared" si="20"/>
        <v>0.1673669320022414</v>
      </c>
      <c r="L143" s="15">
        <f t="shared" si="21"/>
        <v>0.32803315892735724</v>
      </c>
      <c r="M143" s="15">
        <f t="shared" si="26"/>
        <v>9.3060591072642806E-2</v>
      </c>
      <c r="N143" s="15">
        <f t="shared" si="22"/>
        <v>0.74912690892735734</v>
      </c>
    </row>
    <row r="144" spans="2:14" x14ac:dyDescent="0.3">
      <c r="C144">
        <v>11</v>
      </c>
      <c r="D144">
        <f t="shared" si="23"/>
        <v>11</v>
      </c>
      <c r="E144">
        <f t="shared" si="24"/>
        <v>0</v>
      </c>
      <c r="F144">
        <v>4</v>
      </c>
      <c r="G144">
        <f t="shared" si="17"/>
        <v>0</v>
      </c>
      <c r="H144">
        <f t="shared" si="18"/>
        <v>1</v>
      </c>
      <c r="I144" s="13">
        <f t="shared" si="19"/>
        <v>0.42109375000000004</v>
      </c>
      <c r="J144" s="13">
        <f t="shared" si="25"/>
        <v>0.15797258297258299</v>
      </c>
      <c r="K144" s="13">
        <f t="shared" si="20"/>
        <v>0.1673669320022414</v>
      </c>
      <c r="L144" s="13">
        <f t="shared" si="21"/>
        <v>0.32803315892735724</v>
      </c>
      <c r="M144" s="13">
        <f t="shared" si="26"/>
        <v>9.3060591072642806E-2</v>
      </c>
      <c r="N144" s="13">
        <f t="shared" si="22"/>
        <v>0.74912690892735734</v>
      </c>
    </row>
    <row r="145" spans="2:15" x14ac:dyDescent="0.3">
      <c r="C145">
        <v>12</v>
      </c>
      <c r="D145">
        <f t="shared" si="23"/>
        <v>12</v>
      </c>
      <c r="E145">
        <f t="shared" si="24"/>
        <v>0</v>
      </c>
      <c r="F145">
        <v>2</v>
      </c>
      <c r="G145">
        <f t="shared" si="17"/>
        <v>0</v>
      </c>
      <c r="H145">
        <f t="shared" si="18"/>
        <v>1</v>
      </c>
      <c r="I145" s="13">
        <f t="shared" si="19"/>
        <v>0.42109375000000004</v>
      </c>
      <c r="J145" s="13">
        <f t="shared" si="25"/>
        <v>0.15797258297258299</v>
      </c>
      <c r="K145" s="13">
        <f t="shared" si="20"/>
        <v>0.1673669320022414</v>
      </c>
      <c r="L145" s="13">
        <f t="shared" si="21"/>
        <v>0.32803315892735724</v>
      </c>
      <c r="M145" s="13">
        <f t="shared" si="26"/>
        <v>9.3060591072642806E-2</v>
      </c>
      <c r="N145" s="13">
        <f t="shared" si="22"/>
        <v>0.74912690892735734</v>
      </c>
    </row>
    <row r="146" spans="2:15" x14ac:dyDescent="0.3">
      <c r="C146">
        <v>12</v>
      </c>
      <c r="D146">
        <f t="shared" si="23"/>
        <v>12</v>
      </c>
      <c r="E146">
        <f t="shared" si="24"/>
        <v>0</v>
      </c>
      <c r="F146">
        <v>2</v>
      </c>
      <c r="G146">
        <f t="shared" si="17"/>
        <v>0</v>
      </c>
      <c r="H146">
        <f t="shared" si="18"/>
        <v>1</v>
      </c>
      <c r="I146" s="13">
        <f t="shared" si="19"/>
        <v>0.42109375000000004</v>
      </c>
      <c r="J146" s="13">
        <f t="shared" si="25"/>
        <v>0.15797258297258299</v>
      </c>
      <c r="K146" s="13">
        <f t="shared" si="20"/>
        <v>0.1673669320022414</v>
      </c>
      <c r="L146" s="13">
        <f t="shared" si="21"/>
        <v>0.32803315892735724</v>
      </c>
      <c r="M146" s="13">
        <f t="shared" si="26"/>
        <v>9.3060591072642806E-2</v>
      </c>
      <c r="N146" s="13">
        <f t="shared" si="22"/>
        <v>0.74912690892735734</v>
      </c>
    </row>
    <row r="147" spans="2:15" x14ac:dyDescent="0.3">
      <c r="J147" s="13"/>
      <c r="K147" s="13"/>
      <c r="L147" s="13"/>
      <c r="M147" s="13"/>
      <c r="N147" s="13"/>
      <c r="O147" s="13"/>
    </row>
    <row r="148" spans="2:15" x14ac:dyDescent="0.3">
      <c r="B148" s="62" t="s">
        <v>15</v>
      </c>
      <c r="C148" s="62"/>
      <c r="D148" s="62"/>
      <c r="E148" s="62"/>
      <c r="F148" s="62"/>
      <c r="G148" s="62"/>
      <c r="H148" s="62"/>
      <c r="I148" s="62"/>
      <c r="J148" s="62"/>
      <c r="K148" s="62"/>
      <c r="L148" s="62"/>
      <c r="M148" s="62"/>
      <c r="N148" s="62"/>
    </row>
    <row r="149" spans="2:15" ht="15.6" customHeight="1" x14ac:dyDescent="0.3">
      <c r="B149" s="48" t="s">
        <v>135</v>
      </c>
      <c r="C149" s="48" t="s">
        <v>89</v>
      </c>
      <c r="D149" s="48" t="s">
        <v>90</v>
      </c>
      <c r="E149" s="48" t="s">
        <v>91</v>
      </c>
      <c r="F149" s="48" t="s">
        <v>147</v>
      </c>
      <c r="G149" s="48" t="s">
        <v>148</v>
      </c>
      <c r="H149" s="48" t="s">
        <v>149</v>
      </c>
      <c r="I149" s="48" t="s">
        <v>150</v>
      </c>
      <c r="J149" s="48" t="s">
        <v>162</v>
      </c>
      <c r="K149" s="48" t="s">
        <v>151</v>
      </c>
      <c r="L149" s="48" t="s">
        <v>95</v>
      </c>
      <c r="M149" s="48" t="s">
        <v>163</v>
      </c>
      <c r="N149" s="48" t="s">
        <v>164</v>
      </c>
    </row>
    <row r="150" spans="2:15" ht="15.6" customHeight="1" x14ac:dyDescent="0.3">
      <c r="B150" s="48"/>
      <c r="C150" s="48"/>
      <c r="D150" s="48"/>
      <c r="E150" s="48"/>
      <c r="F150" s="48"/>
      <c r="G150" s="48"/>
      <c r="H150" s="48"/>
      <c r="I150" s="48"/>
      <c r="J150" s="48"/>
      <c r="K150" s="48"/>
      <c r="L150" s="48"/>
      <c r="M150" s="48"/>
      <c r="N150" s="48"/>
    </row>
    <row r="151" spans="2:15" x14ac:dyDescent="0.3">
      <c r="D151">
        <v>0</v>
      </c>
      <c r="I151" s="13">
        <v>1</v>
      </c>
    </row>
    <row r="152" spans="2:15" x14ac:dyDescent="0.3">
      <c r="C152">
        <v>6</v>
      </c>
      <c r="D152">
        <f t="shared" ref="D152:D166" si="27">MAX(B152,C152)</f>
        <v>6</v>
      </c>
      <c r="E152">
        <f t="shared" ref="E152:E166" si="28">IF(B152&gt;0,1,0)</f>
        <v>0</v>
      </c>
      <c r="F152">
        <v>15</v>
      </c>
      <c r="G152">
        <f t="shared" ref="G152:G166" si="29">IF(E152=1,1,0)</f>
        <v>0</v>
      </c>
      <c r="H152">
        <f t="shared" ref="H152:H166" si="30">IF(E152=0,1,0)</f>
        <v>1</v>
      </c>
      <c r="I152" s="13">
        <f t="shared" ref="I152:I166" si="31">I151*((F152-G152)/F152)</f>
        <v>1</v>
      </c>
      <c r="J152" s="13">
        <f t="shared" ref="J152:J166" si="32">G152/(F152*(F152-G152))+J151</f>
        <v>0</v>
      </c>
      <c r="K152" s="13">
        <f t="shared" ref="K152:K166" si="33">I152*SQRT(J152)</f>
        <v>0</v>
      </c>
      <c r="L152" s="13">
        <f t="shared" ref="L152:L166" si="34">_xlfn.NORM.INV(0.975,0,1)*K152</f>
        <v>0</v>
      </c>
      <c r="M152" s="13">
        <f>MAX(I152-L152,0)</f>
        <v>1</v>
      </c>
      <c r="N152" s="13">
        <f t="shared" ref="N152:N166" si="35">MIN(I152+L152,1)</f>
        <v>1</v>
      </c>
    </row>
    <row r="153" spans="2:15" x14ac:dyDescent="0.3">
      <c r="C153">
        <v>6</v>
      </c>
      <c r="D153">
        <f t="shared" si="27"/>
        <v>6</v>
      </c>
      <c r="E153">
        <f t="shared" si="28"/>
        <v>0</v>
      </c>
      <c r="F153">
        <v>15</v>
      </c>
      <c r="G153">
        <f t="shared" si="29"/>
        <v>0</v>
      </c>
      <c r="H153">
        <f t="shared" si="30"/>
        <v>1</v>
      </c>
      <c r="I153" s="13">
        <f t="shared" si="31"/>
        <v>1</v>
      </c>
      <c r="J153" s="13">
        <f t="shared" si="32"/>
        <v>0</v>
      </c>
      <c r="K153" s="13">
        <f t="shared" si="33"/>
        <v>0</v>
      </c>
      <c r="L153" s="13">
        <f t="shared" si="34"/>
        <v>0</v>
      </c>
      <c r="M153" s="13">
        <f t="shared" ref="M153:M166" si="36">MAX(I153-L153,0)</f>
        <v>1</v>
      </c>
      <c r="N153" s="13">
        <f t="shared" si="35"/>
        <v>1</v>
      </c>
    </row>
    <row r="154" spans="2:15" x14ac:dyDescent="0.3">
      <c r="B154" s="14">
        <v>7</v>
      </c>
      <c r="C154" s="14"/>
      <c r="D154" s="14">
        <f t="shared" si="27"/>
        <v>7</v>
      </c>
      <c r="E154" s="14">
        <f t="shared" si="28"/>
        <v>1</v>
      </c>
      <c r="F154" s="14">
        <v>13</v>
      </c>
      <c r="G154" s="14">
        <f t="shared" si="29"/>
        <v>1</v>
      </c>
      <c r="H154" s="14">
        <f t="shared" si="30"/>
        <v>0</v>
      </c>
      <c r="I154" s="15">
        <f t="shared" si="31"/>
        <v>0.92307692307692313</v>
      </c>
      <c r="J154" s="15">
        <f t="shared" si="32"/>
        <v>6.41025641025641E-3</v>
      </c>
      <c r="K154" s="15">
        <f t="shared" si="33"/>
        <v>7.3905301756194058E-2</v>
      </c>
      <c r="L154" s="15">
        <f t="shared" si="34"/>
        <v>0.14485172970870513</v>
      </c>
      <c r="M154" s="15">
        <f t="shared" si="36"/>
        <v>0.77822519336821805</v>
      </c>
      <c r="N154" s="15">
        <f t="shared" si="35"/>
        <v>1</v>
      </c>
    </row>
    <row r="155" spans="2:15" x14ac:dyDescent="0.3">
      <c r="C155">
        <v>7</v>
      </c>
      <c r="D155">
        <f t="shared" si="27"/>
        <v>7</v>
      </c>
      <c r="E155">
        <f t="shared" si="28"/>
        <v>0</v>
      </c>
      <c r="F155">
        <v>13</v>
      </c>
      <c r="G155">
        <f t="shared" si="29"/>
        <v>0</v>
      </c>
      <c r="H155">
        <f t="shared" si="30"/>
        <v>1</v>
      </c>
      <c r="I155" s="13">
        <f t="shared" si="31"/>
        <v>0.92307692307692313</v>
      </c>
      <c r="J155" s="13">
        <f t="shared" si="32"/>
        <v>6.41025641025641E-3</v>
      </c>
      <c r="K155" s="13">
        <f t="shared" si="33"/>
        <v>7.3905301756194058E-2</v>
      </c>
      <c r="L155" s="13">
        <f t="shared" si="34"/>
        <v>0.14485172970870513</v>
      </c>
      <c r="M155" s="13">
        <f t="shared" si="36"/>
        <v>0.77822519336821805</v>
      </c>
      <c r="N155" s="13">
        <f t="shared" si="35"/>
        <v>1</v>
      </c>
    </row>
    <row r="156" spans="2:15" x14ac:dyDescent="0.3">
      <c r="C156">
        <v>8</v>
      </c>
      <c r="D156">
        <f t="shared" si="27"/>
        <v>8</v>
      </c>
      <c r="E156">
        <f t="shared" si="28"/>
        <v>0</v>
      </c>
      <c r="F156">
        <v>11</v>
      </c>
      <c r="G156">
        <f t="shared" si="29"/>
        <v>0</v>
      </c>
      <c r="H156">
        <f t="shared" si="30"/>
        <v>1</v>
      </c>
      <c r="I156" s="13">
        <f t="shared" si="31"/>
        <v>0.92307692307692313</v>
      </c>
      <c r="J156" s="13">
        <f t="shared" si="32"/>
        <v>6.41025641025641E-3</v>
      </c>
      <c r="K156" s="13">
        <f t="shared" si="33"/>
        <v>7.3905301756194058E-2</v>
      </c>
      <c r="L156" s="13">
        <f t="shared" si="34"/>
        <v>0.14485172970870513</v>
      </c>
      <c r="M156" s="13">
        <f t="shared" si="36"/>
        <v>0.77822519336821805</v>
      </c>
      <c r="N156" s="13">
        <f t="shared" si="35"/>
        <v>1</v>
      </c>
    </row>
    <row r="157" spans="2:15" x14ac:dyDescent="0.3">
      <c r="B157" s="14">
        <v>9</v>
      </c>
      <c r="C157" s="14"/>
      <c r="D157" s="14">
        <f t="shared" si="27"/>
        <v>9</v>
      </c>
      <c r="E157" s="14">
        <f t="shared" si="28"/>
        <v>1</v>
      </c>
      <c r="F157" s="14">
        <v>10</v>
      </c>
      <c r="G157" s="14">
        <f t="shared" si="29"/>
        <v>1</v>
      </c>
      <c r="H157" s="14">
        <f t="shared" si="30"/>
        <v>0</v>
      </c>
      <c r="I157" s="15">
        <f t="shared" si="31"/>
        <v>0.83076923076923082</v>
      </c>
      <c r="J157" s="15">
        <f t="shared" si="32"/>
        <v>1.7521367521367522E-2</v>
      </c>
      <c r="K157" s="15">
        <f t="shared" si="33"/>
        <v>0.10996751289208309</v>
      </c>
      <c r="L157" s="15">
        <f t="shared" si="34"/>
        <v>0.21553236473792689</v>
      </c>
      <c r="M157" s="15">
        <f t="shared" si="36"/>
        <v>0.6152368660313039</v>
      </c>
      <c r="N157" s="15">
        <f t="shared" si="35"/>
        <v>1</v>
      </c>
    </row>
    <row r="158" spans="2:15" x14ac:dyDescent="0.3">
      <c r="C158">
        <v>9</v>
      </c>
      <c r="D158">
        <f t="shared" si="27"/>
        <v>9</v>
      </c>
      <c r="E158">
        <f t="shared" si="28"/>
        <v>0</v>
      </c>
      <c r="F158">
        <v>10</v>
      </c>
      <c r="G158">
        <f t="shared" si="29"/>
        <v>0</v>
      </c>
      <c r="H158">
        <f t="shared" si="30"/>
        <v>1</v>
      </c>
      <c r="I158" s="13">
        <f t="shared" si="31"/>
        <v>0.83076923076923082</v>
      </c>
      <c r="J158" s="13">
        <f t="shared" si="32"/>
        <v>1.7521367521367522E-2</v>
      </c>
      <c r="K158" s="13">
        <f t="shared" si="33"/>
        <v>0.10996751289208309</v>
      </c>
      <c r="L158" s="13">
        <f t="shared" si="34"/>
        <v>0.21553236473792689</v>
      </c>
      <c r="M158" s="13">
        <f t="shared" si="36"/>
        <v>0.6152368660313039</v>
      </c>
      <c r="N158" s="13">
        <f t="shared" si="35"/>
        <v>1</v>
      </c>
    </row>
    <row r="159" spans="2:15" x14ac:dyDescent="0.3">
      <c r="C159">
        <v>9</v>
      </c>
      <c r="D159">
        <f t="shared" si="27"/>
        <v>9</v>
      </c>
      <c r="E159">
        <f t="shared" si="28"/>
        <v>0</v>
      </c>
      <c r="F159">
        <v>10</v>
      </c>
      <c r="G159">
        <f t="shared" si="29"/>
        <v>0</v>
      </c>
      <c r="H159">
        <f t="shared" si="30"/>
        <v>1</v>
      </c>
      <c r="I159" s="13">
        <f t="shared" si="31"/>
        <v>0.83076923076923082</v>
      </c>
      <c r="J159" s="13">
        <f t="shared" si="32"/>
        <v>1.7521367521367522E-2</v>
      </c>
      <c r="K159" s="13">
        <f t="shared" si="33"/>
        <v>0.10996751289208309</v>
      </c>
      <c r="L159" s="13">
        <f t="shared" si="34"/>
        <v>0.21553236473792689</v>
      </c>
      <c r="M159" s="13">
        <f t="shared" si="36"/>
        <v>0.6152368660313039</v>
      </c>
      <c r="N159" s="13">
        <f t="shared" si="35"/>
        <v>1</v>
      </c>
    </row>
    <row r="160" spans="2:15" x14ac:dyDescent="0.3">
      <c r="C160">
        <v>10</v>
      </c>
      <c r="D160">
        <f t="shared" si="27"/>
        <v>10</v>
      </c>
      <c r="E160">
        <f t="shared" si="28"/>
        <v>0</v>
      </c>
      <c r="F160">
        <v>7</v>
      </c>
      <c r="G160">
        <f t="shared" si="29"/>
        <v>0</v>
      </c>
      <c r="H160">
        <f t="shared" si="30"/>
        <v>1</v>
      </c>
      <c r="I160" s="13">
        <f t="shared" si="31"/>
        <v>0.83076923076923082</v>
      </c>
      <c r="J160" s="13">
        <f t="shared" si="32"/>
        <v>1.7521367521367522E-2</v>
      </c>
      <c r="K160" s="13">
        <f t="shared" si="33"/>
        <v>0.10996751289208309</v>
      </c>
      <c r="L160" s="13">
        <f t="shared" si="34"/>
        <v>0.21553236473792689</v>
      </c>
      <c r="M160" s="13">
        <f t="shared" si="36"/>
        <v>0.6152368660313039</v>
      </c>
      <c r="N160" s="13">
        <f t="shared" si="35"/>
        <v>1</v>
      </c>
    </row>
    <row r="161" spans="1:14" x14ac:dyDescent="0.3">
      <c r="C161">
        <v>10</v>
      </c>
      <c r="D161">
        <f t="shared" si="27"/>
        <v>10</v>
      </c>
      <c r="E161">
        <f t="shared" si="28"/>
        <v>0</v>
      </c>
      <c r="F161">
        <v>7</v>
      </c>
      <c r="G161">
        <f t="shared" si="29"/>
        <v>0</v>
      </c>
      <c r="H161">
        <f t="shared" si="30"/>
        <v>1</v>
      </c>
      <c r="I161" s="13">
        <f t="shared" si="31"/>
        <v>0.83076923076923082</v>
      </c>
      <c r="J161" s="13">
        <f t="shared" si="32"/>
        <v>1.7521367521367522E-2</v>
      </c>
      <c r="K161" s="13">
        <f t="shared" si="33"/>
        <v>0.10996751289208309</v>
      </c>
      <c r="L161" s="13">
        <f t="shared" si="34"/>
        <v>0.21553236473792689</v>
      </c>
      <c r="M161" s="13">
        <f t="shared" si="36"/>
        <v>0.6152368660313039</v>
      </c>
      <c r="N161" s="13">
        <f t="shared" si="35"/>
        <v>1</v>
      </c>
    </row>
    <row r="162" spans="1:14" x14ac:dyDescent="0.3">
      <c r="C162">
        <v>11</v>
      </c>
      <c r="D162">
        <f t="shared" si="27"/>
        <v>11</v>
      </c>
      <c r="E162">
        <f t="shared" si="28"/>
        <v>0</v>
      </c>
      <c r="F162">
        <v>5</v>
      </c>
      <c r="G162">
        <f t="shared" si="29"/>
        <v>0</v>
      </c>
      <c r="H162">
        <f t="shared" si="30"/>
        <v>1</v>
      </c>
      <c r="I162" s="13">
        <f t="shared" si="31"/>
        <v>0.83076923076923082</v>
      </c>
      <c r="J162" s="13">
        <f t="shared" si="32"/>
        <v>1.7521367521367522E-2</v>
      </c>
      <c r="K162" s="13">
        <f t="shared" si="33"/>
        <v>0.10996751289208309</v>
      </c>
      <c r="L162" s="13">
        <f t="shared" si="34"/>
        <v>0.21553236473792689</v>
      </c>
      <c r="M162" s="13">
        <f t="shared" si="36"/>
        <v>0.6152368660313039</v>
      </c>
      <c r="N162" s="13">
        <f t="shared" si="35"/>
        <v>1</v>
      </c>
    </row>
    <row r="163" spans="1:14" x14ac:dyDescent="0.3">
      <c r="C163">
        <v>11</v>
      </c>
      <c r="D163">
        <f t="shared" si="27"/>
        <v>11</v>
      </c>
      <c r="E163">
        <f t="shared" si="28"/>
        <v>0</v>
      </c>
      <c r="F163">
        <v>5</v>
      </c>
      <c r="G163">
        <f t="shared" si="29"/>
        <v>0</v>
      </c>
      <c r="H163">
        <f t="shared" si="30"/>
        <v>1</v>
      </c>
      <c r="I163" s="13">
        <f t="shared" si="31"/>
        <v>0.83076923076923082</v>
      </c>
      <c r="J163" s="13">
        <f t="shared" si="32"/>
        <v>1.7521367521367522E-2</v>
      </c>
      <c r="K163" s="13">
        <f t="shared" si="33"/>
        <v>0.10996751289208309</v>
      </c>
      <c r="L163" s="13">
        <f t="shared" si="34"/>
        <v>0.21553236473792689</v>
      </c>
      <c r="M163" s="13">
        <f t="shared" si="36"/>
        <v>0.6152368660313039</v>
      </c>
      <c r="N163" s="13">
        <f t="shared" si="35"/>
        <v>1</v>
      </c>
    </row>
    <row r="164" spans="1:14" x14ac:dyDescent="0.3">
      <c r="B164" s="14">
        <v>12</v>
      </c>
      <c r="C164" s="14"/>
      <c r="D164" s="14">
        <f t="shared" si="27"/>
        <v>12</v>
      </c>
      <c r="E164" s="14">
        <f t="shared" si="28"/>
        <v>1</v>
      </c>
      <c r="F164" s="14">
        <v>3</v>
      </c>
      <c r="G164" s="14">
        <f t="shared" si="29"/>
        <v>1</v>
      </c>
      <c r="H164" s="14">
        <f t="shared" si="30"/>
        <v>0</v>
      </c>
      <c r="I164" s="15">
        <f t="shared" si="31"/>
        <v>0.55384615384615388</v>
      </c>
      <c r="J164" s="15">
        <f t="shared" si="32"/>
        <v>0.18418803418803417</v>
      </c>
      <c r="K164" s="15">
        <f t="shared" si="33"/>
        <v>0.23769489284513645</v>
      </c>
      <c r="L164" s="15">
        <f t="shared" si="34"/>
        <v>0.46587342928557474</v>
      </c>
      <c r="M164" s="15">
        <f t="shared" si="36"/>
        <v>8.7972724560579141E-2</v>
      </c>
      <c r="N164" s="15">
        <f t="shared" si="35"/>
        <v>1</v>
      </c>
    </row>
    <row r="165" spans="1:14" x14ac:dyDescent="0.3">
      <c r="C165">
        <v>12</v>
      </c>
      <c r="D165">
        <f t="shared" si="27"/>
        <v>12</v>
      </c>
      <c r="E165">
        <f t="shared" si="28"/>
        <v>0</v>
      </c>
      <c r="F165">
        <v>3</v>
      </c>
      <c r="G165">
        <f t="shared" si="29"/>
        <v>0</v>
      </c>
      <c r="H165">
        <f t="shared" si="30"/>
        <v>1</v>
      </c>
      <c r="I165" s="13">
        <f t="shared" si="31"/>
        <v>0.55384615384615388</v>
      </c>
      <c r="J165" s="13">
        <f t="shared" si="32"/>
        <v>0.18418803418803417</v>
      </c>
      <c r="K165" s="13">
        <f t="shared" si="33"/>
        <v>0.23769489284513645</v>
      </c>
      <c r="L165" s="13">
        <f t="shared" si="34"/>
        <v>0.46587342928557474</v>
      </c>
      <c r="M165" s="13">
        <f t="shared" si="36"/>
        <v>8.7972724560579141E-2</v>
      </c>
      <c r="N165" s="13">
        <f t="shared" si="35"/>
        <v>1</v>
      </c>
    </row>
    <row r="166" spans="1:14" x14ac:dyDescent="0.3">
      <c r="C166">
        <v>12</v>
      </c>
      <c r="D166">
        <f t="shared" si="27"/>
        <v>12</v>
      </c>
      <c r="E166">
        <f t="shared" si="28"/>
        <v>0</v>
      </c>
      <c r="F166">
        <v>3</v>
      </c>
      <c r="G166">
        <f t="shared" si="29"/>
        <v>0</v>
      </c>
      <c r="H166">
        <f t="shared" si="30"/>
        <v>1</v>
      </c>
      <c r="I166" s="13">
        <f t="shared" si="31"/>
        <v>0.55384615384615388</v>
      </c>
      <c r="J166" s="13">
        <f t="shared" si="32"/>
        <v>0.18418803418803417</v>
      </c>
      <c r="K166" s="13">
        <f t="shared" si="33"/>
        <v>0.23769489284513645</v>
      </c>
      <c r="L166" s="13">
        <f t="shared" si="34"/>
        <v>0.46587342928557474</v>
      </c>
      <c r="M166" s="13">
        <f t="shared" si="36"/>
        <v>8.7972724560579141E-2</v>
      </c>
      <c r="N166" s="13">
        <f t="shared" si="35"/>
        <v>1</v>
      </c>
    </row>
    <row r="168" spans="1:14" ht="14.4" customHeight="1" x14ac:dyDescent="0.3">
      <c r="A168" s="23" t="s">
        <v>4</v>
      </c>
      <c r="B168" s="90" t="s">
        <v>17</v>
      </c>
      <c r="C168" s="90"/>
      <c r="D168" s="90"/>
      <c r="E168" s="90"/>
      <c r="F168" s="90"/>
      <c r="G168" s="90"/>
      <c r="H168" s="90"/>
      <c r="I168" s="90"/>
      <c r="J168" s="90"/>
      <c r="K168" s="90"/>
    </row>
    <row r="169" spans="1:14" x14ac:dyDescent="0.3">
      <c r="A169" s="23"/>
      <c r="B169" s="90"/>
      <c r="C169" s="90"/>
      <c r="D169" s="90"/>
      <c r="E169" s="90"/>
      <c r="F169" s="90"/>
      <c r="G169" s="90"/>
      <c r="H169" s="90"/>
      <c r="I169" s="90"/>
      <c r="J169" s="90"/>
      <c r="K169" s="90"/>
    </row>
    <row r="171" spans="1:14" x14ac:dyDescent="0.3">
      <c r="A171" s="19" t="s">
        <v>100</v>
      </c>
      <c r="B171" s="75" t="s">
        <v>101</v>
      </c>
      <c r="C171" s="75"/>
      <c r="D171" s="75"/>
      <c r="E171" s="75"/>
      <c r="F171" s="75"/>
      <c r="G171" s="75"/>
      <c r="H171" s="75"/>
      <c r="I171" s="75"/>
      <c r="J171" s="75"/>
      <c r="K171" s="75"/>
    </row>
    <row r="172" spans="1:14" ht="15.6" x14ac:dyDescent="0.35">
      <c r="B172" s="77" t="s">
        <v>102</v>
      </c>
      <c r="C172" s="77"/>
      <c r="D172" s="77"/>
      <c r="E172" s="87" t="s">
        <v>123</v>
      </c>
      <c r="F172" s="87"/>
      <c r="G172" s="87"/>
      <c r="H172" s="87"/>
      <c r="I172" s="87"/>
      <c r="J172" s="87"/>
      <c r="K172" s="87"/>
    </row>
    <row r="173" spans="1:14" ht="15.6" x14ac:dyDescent="0.35">
      <c r="B173" s="77" t="s">
        <v>103</v>
      </c>
      <c r="C173" s="77"/>
      <c r="D173" s="77"/>
      <c r="E173" s="87" t="s">
        <v>124</v>
      </c>
      <c r="F173" s="87"/>
      <c r="G173" s="87"/>
      <c r="H173" s="87"/>
      <c r="I173" s="87"/>
      <c r="J173" s="87"/>
      <c r="K173" s="87"/>
    </row>
    <row r="174" spans="1:14" x14ac:dyDescent="0.3">
      <c r="B174" s="88" t="s">
        <v>104</v>
      </c>
      <c r="C174" s="88"/>
      <c r="D174" s="88"/>
      <c r="E174" s="20">
        <v>0.05</v>
      </c>
    </row>
    <row r="176" spans="1:14" x14ac:dyDescent="0.3">
      <c r="A176" s="19" t="s">
        <v>105</v>
      </c>
      <c r="B176" s="75" t="s">
        <v>106</v>
      </c>
      <c r="C176" s="75"/>
      <c r="D176" s="75"/>
      <c r="E176" s="75"/>
      <c r="F176" s="75"/>
      <c r="G176" s="75"/>
      <c r="H176" s="75"/>
      <c r="I176" s="75"/>
      <c r="J176" s="75"/>
      <c r="K176" s="75"/>
    </row>
    <row r="177" spans="1:11" x14ac:dyDescent="0.3">
      <c r="B177" t="s">
        <v>107</v>
      </c>
      <c r="D177" s="85"/>
      <c r="E177" s="85"/>
      <c r="F177" s="85"/>
      <c r="G177" s="85"/>
      <c r="H177" s="85"/>
      <c r="I177" s="85"/>
      <c r="J177" s="85"/>
      <c r="K177" s="85"/>
    </row>
    <row r="178" spans="1:11" x14ac:dyDescent="0.3">
      <c r="D178" s="21"/>
      <c r="E178" s="21"/>
      <c r="F178" s="21"/>
      <c r="G178" s="21"/>
      <c r="H178" s="21"/>
      <c r="I178" s="21"/>
      <c r="J178" s="21"/>
      <c r="K178" s="21"/>
    </row>
    <row r="179" spans="1:11" x14ac:dyDescent="0.3">
      <c r="D179" s="21"/>
      <c r="E179" s="21"/>
      <c r="F179" s="21"/>
      <c r="G179" s="21"/>
      <c r="H179" s="21"/>
      <c r="I179" s="21"/>
      <c r="J179" s="21"/>
      <c r="K179" s="21"/>
    </row>
    <row r="180" spans="1:11" x14ac:dyDescent="0.3">
      <c r="D180" s="21"/>
      <c r="E180" s="21"/>
      <c r="F180" s="21"/>
      <c r="G180" s="21"/>
      <c r="H180" s="21"/>
      <c r="I180" s="21"/>
      <c r="J180" s="21"/>
      <c r="K180" s="21"/>
    </row>
    <row r="181" spans="1:11" ht="14.4" customHeight="1" x14ac:dyDescent="0.35">
      <c r="D181" s="21" t="s">
        <v>119</v>
      </c>
      <c r="E181" s="85" t="s">
        <v>122</v>
      </c>
      <c r="F181" s="85"/>
      <c r="G181" s="85"/>
      <c r="H181" s="85"/>
      <c r="I181" s="85"/>
      <c r="J181" s="85"/>
      <c r="K181" s="85"/>
    </row>
    <row r="182" spans="1:11" ht="15.6" x14ac:dyDescent="0.35">
      <c r="D182" s="21" t="s">
        <v>120</v>
      </c>
      <c r="E182" s="85" t="s">
        <v>121</v>
      </c>
      <c r="F182" s="85"/>
      <c r="G182" s="85"/>
      <c r="H182" s="85"/>
      <c r="I182" s="85"/>
      <c r="J182" s="85"/>
      <c r="K182" s="85"/>
    </row>
    <row r="183" spans="1:11" x14ac:dyDescent="0.3">
      <c r="D183" s="21"/>
      <c r="E183" s="21"/>
      <c r="F183" s="21"/>
      <c r="G183" s="21"/>
      <c r="H183" s="21"/>
      <c r="I183" s="21"/>
      <c r="J183" s="21"/>
      <c r="K183" s="21"/>
    </row>
    <row r="184" spans="1:11" ht="15.6" x14ac:dyDescent="0.3">
      <c r="A184" s="19" t="s">
        <v>108</v>
      </c>
      <c r="B184" s="75" t="s">
        <v>109</v>
      </c>
      <c r="C184" s="75"/>
      <c r="D184" s="75"/>
      <c r="E184" s="75"/>
      <c r="F184" s="75"/>
      <c r="G184" s="75"/>
      <c r="H184" s="75"/>
      <c r="I184" s="75"/>
      <c r="J184" s="75"/>
      <c r="K184" s="75"/>
    </row>
    <row r="185" spans="1:11" ht="16.8" x14ac:dyDescent="0.35">
      <c r="B185" t="s">
        <v>110</v>
      </c>
      <c r="C185" t="s">
        <v>111</v>
      </c>
      <c r="D185" t="s">
        <v>130</v>
      </c>
      <c r="E185" t="s">
        <v>112</v>
      </c>
      <c r="F185">
        <f>_xlfn.CHISQ.INV(0.95,1)</f>
        <v>3.8414588206941236</v>
      </c>
    </row>
    <row r="187" spans="1:11" x14ac:dyDescent="0.3">
      <c r="A187" s="19" t="s">
        <v>113</v>
      </c>
      <c r="B187" s="75" t="s">
        <v>114</v>
      </c>
      <c r="C187" s="75"/>
      <c r="D187" s="75"/>
      <c r="E187" s="75"/>
      <c r="F187" s="75"/>
      <c r="G187" s="75"/>
      <c r="H187" s="75"/>
      <c r="I187" s="75"/>
      <c r="J187" s="75"/>
      <c r="K187" s="75"/>
    </row>
    <row r="188" spans="1:11" x14ac:dyDescent="0.3">
      <c r="A188" s="21"/>
      <c r="B188" s="78" t="s">
        <v>12</v>
      </c>
      <c r="C188" s="79"/>
      <c r="D188" s="80" t="s">
        <v>15</v>
      </c>
      <c r="E188" s="82"/>
      <c r="F188" s="21"/>
    </row>
    <row r="189" spans="1:11" x14ac:dyDescent="0.3">
      <c r="A189" s="21"/>
      <c r="B189" s="71" t="s">
        <v>135</v>
      </c>
      <c r="C189" s="71" t="s">
        <v>89</v>
      </c>
      <c r="D189" s="73" t="s">
        <v>135</v>
      </c>
      <c r="E189" s="73" t="s">
        <v>89</v>
      </c>
      <c r="F189" s="21"/>
    </row>
    <row r="190" spans="1:11" x14ac:dyDescent="0.3">
      <c r="A190" s="21"/>
      <c r="B190" s="72"/>
      <c r="C190" s="72"/>
      <c r="D190" s="74"/>
      <c r="E190" s="74"/>
      <c r="F190" s="21"/>
    </row>
    <row r="191" spans="1:11" x14ac:dyDescent="0.3">
      <c r="A191" s="21"/>
      <c r="B191" s="3">
        <v>4</v>
      </c>
      <c r="C191">
        <v>5</v>
      </c>
      <c r="D191" s="3">
        <v>7</v>
      </c>
      <c r="E191" s="4">
        <v>6</v>
      </c>
      <c r="F191" s="21"/>
    </row>
    <row r="192" spans="1:11" x14ac:dyDescent="0.3">
      <c r="A192" s="21"/>
      <c r="B192" s="3">
        <v>6</v>
      </c>
      <c r="C192">
        <v>5</v>
      </c>
      <c r="D192" s="3">
        <v>9</v>
      </c>
      <c r="E192" s="4">
        <v>6</v>
      </c>
      <c r="F192" s="21"/>
    </row>
    <row r="193" spans="1:11" x14ac:dyDescent="0.3">
      <c r="A193" s="21"/>
      <c r="B193" s="3">
        <v>7</v>
      </c>
      <c r="C193">
        <v>6</v>
      </c>
      <c r="D193" s="3">
        <v>12</v>
      </c>
      <c r="E193" s="4">
        <v>7</v>
      </c>
      <c r="F193" s="21"/>
    </row>
    <row r="194" spans="1:11" x14ac:dyDescent="0.3">
      <c r="A194" s="21"/>
      <c r="B194" s="3">
        <v>8</v>
      </c>
      <c r="C194">
        <v>7</v>
      </c>
      <c r="D194" s="3"/>
      <c r="E194" s="4">
        <v>8</v>
      </c>
      <c r="F194" s="21"/>
    </row>
    <row r="195" spans="1:11" x14ac:dyDescent="0.3">
      <c r="B195" s="3">
        <v>9</v>
      </c>
      <c r="C195">
        <v>8</v>
      </c>
      <c r="D195" s="3"/>
      <c r="E195" s="4">
        <v>9</v>
      </c>
    </row>
    <row r="196" spans="1:11" x14ac:dyDescent="0.3">
      <c r="B196" s="3">
        <v>11</v>
      </c>
      <c r="C196">
        <v>9</v>
      </c>
      <c r="D196" s="3"/>
      <c r="E196" s="4">
        <v>9</v>
      </c>
    </row>
    <row r="197" spans="1:11" x14ac:dyDescent="0.3">
      <c r="B197" s="3"/>
      <c r="C197">
        <v>11</v>
      </c>
      <c r="D197" s="3"/>
      <c r="E197" s="4">
        <v>10</v>
      </c>
    </row>
    <row r="198" spans="1:11" x14ac:dyDescent="0.3">
      <c r="B198" s="3"/>
      <c r="C198">
        <v>12</v>
      </c>
      <c r="D198" s="3"/>
      <c r="E198" s="4">
        <v>10</v>
      </c>
    </row>
    <row r="199" spans="1:11" x14ac:dyDescent="0.3">
      <c r="B199" s="3"/>
      <c r="C199">
        <v>12</v>
      </c>
      <c r="D199" s="3"/>
      <c r="E199" s="4">
        <v>11</v>
      </c>
    </row>
    <row r="200" spans="1:11" x14ac:dyDescent="0.3">
      <c r="B200" s="3"/>
      <c r="D200" s="3"/>
      <c r="E200" s="4">
        <v>11</v>
      </c>
    </row>
    <row r="201" spans="1:11" x14ac:dyDescent="0.3">
      <c r="B201" s="3"/>
      <c r="D201" s="3"/>
      <c r="E201" s="4">
        <v>12</v>
      </c>
    </row>
    <row r="202" spans="1:11" x14ac:dyDescent="0.3">
      <c r="B202" s="6"/>
      <c r="C202" s="7"/>
      <c r="D202" s="6"/>
      <c r="E202" s="8">
        <v>12</v>
      </c>
    </row>
    <row r="204" spans="1:11" ht="14.4" customHeight="1" x14ac:dyDescent="0.3">
      <c r="B204" s="84" t="s">
        <v>127</v>
      </c>
      <c r="C204" s="47" t="s">
        <v>128</v>
      </c>
      <c r="D204" s="47" t="s">
        <v>136</v>
      </c>
      <c r="E204" s="62" t="s">
        <v>137</v>
      </c>
      <c r="F204" s="47" t="s">
        <v>138</v>
      </c>
      <c r="G204" s="62" t="s">
        <v>139</v>
      </c>
      <c r="H204" s="84" t="s">
        <v>140</v>
      </c>
      <c r="I204" s="84" t="s">
        <v>141</v>
      </c>
      <c r="J204" s="47" t="s">
        <v>142</v>
      </c>
      <c r="K204" s="62" t="s">
        <v>143</v>
      </c>
    </row>
    <row r="205" spans="1:11" ht="14.4" customHeight="1" x14ac:dyDescent="0.3">
      <c r="B205" s="84"/>
      <c r="C205" s="47"/>
      <c r="D205" s="47"/>
      <c r="E205" s="62"/>
      <c r="F205" s="47"/>
      <c r="G205" s="62"/>
      <c r="H205" s="84"/>
      <c r="I205" s="84"/>
      <c r="J205" s="47"/>
      <c r="K205" s="62"/>
    </row>
    <row r="206" spans="1:11" x14ac:dyDescent="0.3">
      <c r="B206">
        <v>4</v>
      </c>
      <c r="C206">
        <v>1</v>
      </c>
      <c r="D206">
        <f>COUNTIF(B191:C202,"&gt;="&amp;B206)</f>
        <v>15</v>
      </c>
      <c r="E206">
        <f>COUNTIF(D191:E202,"&gt;="&amp;B206)</f>
        <v>15</v>
      </c>
      <c r="F206">
        <f>IF(C206=1,1,0)</f>
        <v>1</v>
      </c>
      <c r="G206">
        <f>IF(C206=2,1,0)</f>
        <v>0</v>
      </c>
      <c r="H206">
        <f t="shared" ref="H206:H214" si="37">SUM(D206:E206)</f>
        <v>30</v>
      </c>
      <c r="I206">
        <f>SUM(F206:G206)</f>
        <v>1</v>
      </c>
      <c r="J206" s="13">
        <f>D206*(I206/H206)</f>
        <v>0.5</v>
      </c>
      <c r="K206" s="13">
        <f>E206*(I206/H206)</f>
        <v>0.5</v>
      </c>
    </row>
    <row r="207" spans="1:11" x14ac:dyDescent="0.3">
      <c r="B207">
        <v>6</v>
      </c>
      <c r="C207">
        <v>1</v>
      </c>
      <c r="D207">
        <f>COUNTIF(B191:C202,"&gt;="&amp;B207)</f>
        <v>12</v>
      </c>
      <c r="E207">
        <f>COUNTIF(D191:E202,"&gt;="&amp;B207)</f>
        <v>15</v>
      </c>
      <c r="F207">
        <f t="shared" ref="F207:F214" si="38">IF(C207=1,1,0)</f>
        <v>1</v>
      </c>
      <c r="G207">
        <f t="shared" ref="G207:G214" si="39">IF(C207=2,1,0)</f>
        <v>0</v>
      </c>
      <c r="H207">
        <f t="shared" si="37"/>
        <v>27</v>
      </c>
      <c r="I207">
        <f t="shared" ref="I207:I214" si="40">SUM(F207:G207)</f>
        <v>1</v>
      </c>
      <c r="J207" s="13">
        <f>D207*(I207/H207)</f>
        <v>0.44444444444444442</v>
      </c>
      <c r="K207" s="13">
        <f t="shared" ref="K207:K214" si="41">E207*(I207/H207)</f>
        <v>0.55555555555555558</v>
      </c>
    </row>
    <row r="208" spans="1:11" x14ac:dyDescent="0.3">
      <c r="B208">
        <v>7</v>
      </c>
      <c r="C208">
        <v>1</v>
      </c>
      <c r="D208">
        <f>COUNTIF(B191:C202,"&gt;="&amp;B208)</f>
        <v>10</v>
      </c>
      <c r="E208">
        <f>COUNTIF(D191:E202,"&gt;="&amp;B208)</f>
        <v>13</v>
      </c>
      <c r="F208">
        <f t="shared" si="38"/>
        <v>1</v>
      </c>
      <c r="G208">
        <f t="shared" si="39"/>
        <v>0</v>
      </c>
      <c r="H208">
        <f t="shared" si="37"/>
        <v>23</v>
      </c>
      <c r="I208">
        <f t="shared" si="40"/>
        <v>1</v>
      </c>
      <c r="J208" s="13">
        <f t="shared" ref="J208:J214" si="42">D208*(I208/H208)</f>
        <v>0.43478260869565216</v>
      </c>
      <c r="K208" s="13">
        <f t="shared" si="41"/>
        <v>0.56521739130434778</v>
      </c>
    </row>
    <row r="209" spans="1:11" x14ac:dyDescent="0.3">
      <c r="B209">
        <v>7</v>
      </c>
      <c r="C209">
        <v>2</v>
      </c>
      <c r="D209">
        <f>COUNTIF(B191:C202,"&gt;="&amp;B209)</f>
        <v>10</v>
      </c>
      <c r="E209">
        <f>COUNTIF(D191:E202,"&gt;="&amp;B209)</f>
        <v>13</v>
      </c>
      <c r="F209">
        <f t="shared" si="38"/>
        <v>0</v>
      </c>
      <c r="G209">
        <f t="shared" si="39"/>
        <v>1</v>
      </c>
      <c r="H209">
        <f t="shared" si="37"/>
        <v>23</v>
      </c>
      <c r="I209">
        <f t="shared" si="40"/>
        <v>1</v>
      </c>
      <c r="J209" s="13">
        <f t="shared" si="42"/>
        <v>0.43478260869565216</v>
      </c>
      <c r="K209" s="13">
        <f t="shared" si="41"/>
        <v>0.56521739130434778</v>
      </c>
    </row>
    <row r="210" spans="1:11" x14ac:dyDescent="0.3">
      <c r="B210">
        <v>8</v>
      </c>
      <c r="C210">
        <v>1</v>
      </c>
      <c r="D210">
        <f>COUNTIF(B191:C202,"&gt;="&amp;B210)</f>
        <v>8</v>
      </c>
      <c r="E210">
        <f>COUNTIF(D191:E202,"&gt;="&amp;B210)</f>
        <v>11</v>
      </c>
      <c r="F210">
        <f t="shared" si="38"/>
        <v>1</v>
      </c>
      <c r="G210">
        <f t="shared" si="39"/>
        <v>0</v>
      </c>
      <c r="H210">
        <f t="shared" si="37"/>
        <v>19</v>
      </c>
      <c r="I210">
        <f t="shared" si="40"/>
        <v>1</v>
      </c>
      <c r="J210" s="13">
        <f t="shared" si="42"/>
        <v>0.42105263157894735</v>
      </c>
      <c r="K210" s="13">
        <f t="shared" si="41"/>
        <v>0.57894736842105265</v>
      </c>
    </row>
    <row r="211" spans="1:11" x14ac:dyDescent="0.3">
      <c r="B211">
        <v>9</v>
      </c>
      <c r="C211">
        <v>1</v>
      </c>
      <c r="D211">
        <f>COUNTIF(B191:C202,"&gt;="&amp;B211)</f>
        <v>6</v>
      </c>
      <c r="E211">
        <f>COUNTIF(D191:E202,"&gt;="&amp;B211)</f>
        <v>10</v>
      </c>
      <c r="F211">
        <f t="shared" si="38"/>
        <v>1</v>
      </c>
      <c r="G211">
        <f t="shared" si="39"/>
        <v>0</v>
      </c>
      <c r="H211">
        <f t="shared" si="37"/>
        <v>16</v>
      </c>
      <c r="I211">
        <f t="shared" si="40"/>
        <v>1</v>
      </c>
      <c r="J211" s="13">
        <f t="shared" si="42"/>
        <v>0.375</v>
      </c>
      <c r="K211" s="13">
        <f t="shared" si="41"/>
        <v>0.625</v>
      </c>
    </row>
    <row r="212" spans="1:11" x14ac:dyDescent="0.3">
      <c r="B212">
        <v>9</v>
      </c>
      <c r="C212">
        <v>2</v>
      </c>
      <c r="D212">
        <f>COUNTIF(B191:C202,"&gt;="&amp;B212)</f>
        <v>6</v>
      </c>
      <c r="E212">
        <f>COUNTIF(D191:E202,"&gt;="&amp;B212)</f>
        <v>10</v>
      </c>
      <c r="F212">
        <f t="shared" si="38"/>
        <v>0</v>
      </c>
      <c r="G212">
        <f t="shared" si="39"/>
        <v>1</v>
      </c>
      <c r="H212">
        <f t="shared" si="37"/>
        <v>16</v>
      </c>
      <c r="I212">
        <f t="shared" si="40"/>
        <v>1</v>
      </c>
      <c r="J212" s="13">
        <f t="shared" si="42"/>
        <v>0.375</v>
      </c>
      <c r="K212" s="13">
        <f t="shared" si="41"/>
        <v>0.625</v>
      </c>
    </row>
    <row r="213" spans="1:11" x14ac:dyDescent="0.3">
      <c r="B213">
        <v>11</v>
      </c>
      <c r="C213">
        <v>1</v>
      </c>
      <c r="D213">
        <f>COUNTIF(B191:C202,"&gt;="&amp;B213)</f>
        <v>4</v>
      </c>
      <c r="E213">
        <f>COUNTIF(D191:E202,"&gt;="&amp;B213)</f>
        <v>5</v>
      </c>
      <c r="F213">
        <f t="shared" si="38"/>
        <v>1</v>
      </c>
      <c r="G213">
        <f t="shared" si="39"/>
        <v>0</v>
      </c>
      <c r="H213">
        <f t="shared" si="37"/>
        <v>9</v>
      </c>
      <c r="I213">
        <f t="shared" si="40"/>
        <v>1</v>
      </c>
      <c r="J213" s="13">
        <f t="shared" si="42"/>
        <v>0.44444444444444442</v>
      </c>
      <c r="K213" s="13">
        <f t="shared" si="41"/>
        <v>0.55555555555555558</v>
      </c>
    </row>
    <row r="214" spans="1:11" x14ac:dyDescent="0.3">
      <c r="B214">
        <v>12</v>
      </c>
      <c r="C214">
        <v>2</v>
      </c>
      <c r="D214">
        <f>COUNTIF(B191:C202,"&gt;="&amp;B214)</f>
        <v>2</v>
      </c>
      <c r="E214">
        <f>COUNTIF(D191:E202,"&gt;="&amp;B214)</f>
        <v>3</v>
      </c>
      <c r="F214">
        <f t="shared" si="38"/>
        <v>0</v>
      </c>
      <c r="G214">
        <f t="shared" si="39"/>
        <v>1</v>
      </c>
      <c r="H214">
        <f t="shared" si="37"/>
        <v>5</v>
      </c>
      <c r="I214">
        <f t="shared" si="40"/>
        <v>1</v>
      </c>
      <c r="J214" s="13">
        <f t="shared" si="42"/>
        <v>0.4</v>
      </c>
      <c r="K214" s="13">
        <f t="shared" si="41"/>
        <v>0.60000000000000009</v>
      </c>
    </row>
    <row r="216" spans="1:11" ht="15.6" x14ac:dyDescent="0.3">
      <c r="F216" s="43" t="s">
        <v>138</v>
      </c>
      <c r="G216" s="44" t="s">
        <v>139</v>
      </c>
      <c r="H216" s="45"/>
      <c r="I216" s="45"/>
      <c r="J216" s="43" t="s">
        <v>142</v>
      </c>
      <c r="K216" s="44" t="s">
        <v>143</v>
      </c>
    </row>
    <row r="217" spans="1:11" x14ac:dyDescent="0.3">
      <c r="E217" s="2" t="s">
        <v>144</v>
      </c>
      <c r="F217">
        <f>SUM(F206:F214)</f>
        <v>6</v>
      </c>
      <c r="G217">
        <f>SUM(G206:G214)</f>
        <v>3</v>
      </c>
      <c r="J217" s="13">
        <f>SUM(J206:J214)</f>
        <v>3.8295067378591408</v>
      </c>
      <c r="K217" s="13">
        <f>SUM(K206:K214)</f>
        <v>5.1704932621408588</v>
      </c>
    </row>
    <row r="219" spans="1:11" ht="16.2" x14ac:dyDescent="0.3">
      <c r="I219" s="2" t="s">
        <v>168</v>
      </c>
      <c r="J219" s="13">
        <f>(F217-J217)^2/J217</f>
        <v>1.2301952505853386</v>
      </c>
      <c r="K219" s="13">
        <f>(G217-K217)^2/K217</f>
        <v>0.91113956873202562</v>
      </c>
    </row>
    <row r="221" spans="1:11" ht="16.2" x14ac:dyDescent="0.3">
      <c r="I221" s="2" t="s">
        <v>169</v>
      </c>
      <c r="J221" s="13">
        <f>SUM(J219:K219)</f>
        <v>2.1413348193173642</v>
      </c>
    </row>
    <row r="222" spans="1:11" x14ac:dyDescent="0.3">
      <c r="I222" s="2" t="s">
        <v>129</v>
      </c>
      <c r="J222" s="13">
        <f>1-_xlfn.CHISQ.DIST(J221,1,TRUE)</f>
        <v>0.14337709042224189</v>
      </c>
    </row>
    <row r="224" spans="1:11" ht="15.6" x14ac:dyDescent="0.3">
      <c r="A224" s="19" t="s">
        <v>115</v>
      </c>
      <c r="B224" s="75" t="s">
        <v>116</v>
      </c>
      <c r="C224" s="75"/>
      <c r="D224" s="75"/>
      <c r="E224" s="75"/>
      <c r="F224" s="75"/>
      <c r="G224" s="75"/>
      <c r="H224" s="75"/>
      <c r="I224" s="75"/>
      <c r="J224" s="75"/>
      <c r="K224" s="75"/>
    </row>
    <row r="225" spans="1:15" ht="14.4" customHeight="1" x14ac:dyDescent="0.3">
      <c r="B225" s="76" t="str">
        <f>IF(J221&gt;=F185,"Reject the Null Hypothesis","Fail to reject the Null Hypothesis")</f>
        <v>Fail to reject the Null Hypothesis</v>
      </c>
      <c r="C225" s="76"/>
      <c r="D225" s="76"/>
      <c r="E225" s="76"/>
      <c r="F225" s="77" t="s">
        <v>155</v>
      </c>
      <c r="G225" s="77"/>
      <c r="H225" s="77"/>
      <c r="I225" s="77"/>
      <c r="J225" s="77"/>
      <c r="K225" s="77"/>
    </row>
    <row r="226" spans="1:15" x14ac:dyDescent="0.3">
      <c r="F226" s="77"/>
      <c r="G226" s="77"/>
      <c r="H226" s="77"/>
      <c r="I226" s="77"/>
      <c r="J226" s="77"/>
      <c r="K226" s="77"/>
    </row>
    <row r="227" spans="1:15" x14ac:dyDescent="0.3">
      <c r="B227" s="85" t="s">
        <v>146</v>
      </c>
      <c r="C227" s="85"/>
      <c r="D227" s="85"/>
      <c r="E227" s="85"/>
      <c r="F227" s="85"/>
      <c r="G227" s="85"/>
      <c r="H227" s="85"/>
      <c r="I227" s="85"/>
      <c r="J227" s="85"/>
      <c r="K227" s="85"/>
    </row>
    <row r="228" spans="1:15" x14ac:dyDescent="0.3">
      <c r="B228" s="85"/>
      <c r="C228" s="85"/>
      <c r="D228" s="85"/>
      <c r="E228" s="85"/>
      <c r="F228" s="85"/>
      <c r="G228" s="85"/>
      <c r="H228" s="85"/>
      <c r="I228" s="85"/>
      <c r="J228" s="85"/>
      <c r="K228" s="85"/>
    </row>
    <row r="229" spans="1:15" x14ac:dyDescent="0.3">
      <c r="B229" s="21"/>
      <c r="C229" s="21"/>
      <c r="D229" s="21"/>
      <c r="E229" s="21"/>
      <c r="F229" s="21"/>
      <c r="G229" s="21"/>
      <c r="H229" s="21"/>
      <c r="I229" s="21"/>
      <c r="J229" s="21"/>
      <c r="K229" s="21"/>
    </row>
    <row r="230" spans="1:15" x14ac:dyDescent="0.3">
      <c r="A230" s="23">
        <v>3</v>
      </c>
      <c r="B230" s="90" t="s">
        <v>18</v>
      </c>
      <c r="C230" s="90"/>
      <c r="D230" s="90"/>
      <c r="E230" s="90"/>
      <c r="F230" s="90"/>
      <c r="G230" s="90"/>
      <c r="H230" s="90"/>
      <c r="I230" s="90"/>
      <c r="J230" s="90"/>
      <c r="K230" s="90"/>
    </row>
    <row r="231" spans="1:15" x14ac:dyDescent="0.3">
      <c r="A231" s="23"/>
      <c r="B231" s="90"/>
      <c r="C231" s="90"/>
      <c r="D231" s="90"/>
      <c r="E231" s="90"/>
      <c r="F231" s="90"/>
      <c r="G231" s="90"/>
      <c r="H231" s="90"/>
      <c r="I231" s="90"/>
      <c r="J231" s="90"/>
      <c r="K231" s="90"/>
    </row>
    <row r="233" spans="1:15" ht="15.6" x14ac:dyDescent="0.35">
      <c r="B233" s="2" t="s">
        <v>90</v>
      </c>
      <c r="C233" s="2" t="s">
        <v>166</v>
      </c>
      <c r="J233" s="13"/>
      <c r="K233" s="13"/>
      <c r="L233" s="13"/>
      <c r="M233" s="13"/>
      <c r="N233" s="13"/>
      <c r="O233" s="13"/>
    </row>
    <row r="234" spans="1:15" x14ac:dyDescent="0.3">
      <c r="B234">
        <v>0</v>
      </c>
      <c r="C234" s="13">
        <v>1</v>
      </c>
      <c r="J234" s="13"/>
      <c r="K234" s="13"/>
      <c r="L234" s="13"/>
      <c r="M234" s="13"/>
      <c r="N234" s="13"/>
      <c r="O234" s="13"/>
    </row>
    <row r="235" spans="1:15" x14ac:dyDescent="0.3">
      <c r="B235" s="5">
        <f>B234</f>
        <v>0</v>
      </c>
      <c r="C235" s="35">
        <f>C236</f>
        <v>0.93333333333333335</v>
      </c>
      <c r="J235" s="13"/>
      <c r="K235" s="13"/>
      <c r="L235" s="13"/>
      <c r="M235" s="13"/>
      <c r="N235" s="13"/>
      <c r="O235" s="13"/>
    </row>
    <row r="236" spans="1:15" x14ac:dyDescent="0.3">
      <c r="B236">
        <v>4</v>
      </c>
      <c r="C236" s="13">
        <v>0.93333333333333335</v>
      </c>
      <c r="J236" s="13"/>
      <c r="K236" s="13"/>
      <c r="L236" s="13"/>
      <c r="M236" s="13"/>
      <c r="N236" s="13"/>
      <c r="O236" s="13"/>
    </row>
    <row r="237" spans="1:15" x14ac:dyDescent="0.3">
      <c r="B237">
        <v>5</v>
      </c>
      <c r="C237" s="13">
        <v>0.93333333333333335</v>
      </c>
      <c r="J237" s="13"/>
      <c r="K237" s="13"/>
      <c r="L237" s="13"/>
      <c r="M237" s="13"/>
      <c r="N237" s="13"/>
      <c r="O237" s="13"/>
    </row>
    <row r="238" spans="1:15" x14ac:dyDescent="0.3">
      <c r="B238" s="5">
        <f>B237</f>
        <v>5</v>
      </c>
      <c r="C238" s="35">
        <f>C239</f>
        <v>0.85555555555555551</v>
      </c>
      <c r="J238" s="13"/>
      <c r="K238" s="13"/>
      <c r="L238" s="13"/>
      <c r="M238" s="13"/>
      <c r="N238" s="13"/>
      <c r="O238" s="13"/>
    </row>
    <row r="239" spans="1:15" x14ac:dyDescent="0.3">
      <c r="B239">
        <v>6</v>
      </c>
      <c r="C239" s="13">
        <v>0.85555555555555551</v>
      </c>
      <c r="J239" s="13"/>
      <c r="K239" s="13"/>
      <c r="L239" s="13"/>
      <c r="M239" s="13"/>
      <c r="N239" s="13"/>
      <c r="O239" s="13"/>
    </row>
    <row r="240" spans="1:15" x14ac:dyDescent="0.3">
      <c r="B240" s="5">
        <f>B239</f>
        <v>6</v>
      </c>
      <c r="C240" s="35">
        <f>C241</f>
        <v>0.77</v>
      </c>
      <c r="J240" s="13"/>
      <c r="K240" s="13"/>
      <c r="L240" s="13"/>
      <c r="M240" s="13"/>
      <c r="N240" s="13"/>
      <c r="O240" s="13"/>
    </row>
    <row r="241" spans="2:15" x14ac:dyDescent="0.3">
      <c r="B241">
        <v>7</v>
      </c>
      <c r="C241" s="13">
        <v>0.77</v>
      </c>
      <c r="J241" s="13"/>
      <c r="K241" s="13"/>
      <c r="L241" s="13"/>
      <c r="M241" s="13"/>
      <c r="N241" s="13"/>
      <c r="O241" s="13"/>
    </row>
    <row r="242" spans="2:15" x14ac:dyDescent="0.3">
      <c r="B242" s="5">
        <f>B241</f>
        <v>7</v>
      </c>
      <c r="C242" s="35">
        <f>C243</f>
        <v>0.67375000000000007</v>
      </c>
      <c r="J242" s="13"/>
      <c r="K242" s="13"/>
      <c r="L242" s="13"/>
      <c r="M242" s="13"/>
      <c r="N242" s="13"/>
      <c r="O242" s="13"/>
    </row>
    <row r="243" spans="2:15" x14ac:dyDescent="0.3">
      <c r="B243">
        <v>8</v>
      </c>
      <c r="C243" s="13">
        <v>0.67375000000000007</v>
      </c>
      <c r="J243" s="13"/>
      <c r="K243" s="13"/>
      <c r="L243" s="13"/>
      <c r="M243" s="13"/>
      <c r="N243" s="13"/>
      <c r="O243" s="13"/>
    </row>
    <row r="244" spans="2:15" x14ac:dyDescent="0.3">
      <c r="B244" s="5">
        <f>B243</f>
        <v>8</v>
      </c>
      <c r="C244" s="35">
        <f>C245</f>
        <v>0.56145833333333339</v>
      </c>
      <c r="J244" s="13"/>
      <c r="K244" s="13"/>
      <c r="L244" s="13"/>
      <c r="M244" s="13"/>
      <c r="N244" s="13"/>
      <c r="O244" s="13"/>
    </row>
    <row r="245" spans="2:15" x14ac:dyDescent="0.3">
      <c r="B245">
        <v>9</v>
      </c>
      <c r="C245" s="13">
        <v>0.56145833333333339</v>
      </c>
      <c r="J245" s="13"/>
      <c r="K245" s="13"/>
      <c r="L245" s="13"/>
      <c r="M245" s="13"/>
      <c r="N245" s="13"/>
      <c r="O245" s="13"/>
    </row>
    <row r="246" spans="2:15" x14ac:dyDescent="0.3">
      <c r="B246" s="5">
        <f>B245</f>
        <v>9</v>
      </c>
      <c r="C246" s="35">
        <f>C247</f>
        <v>0.42109375000000004</v>
      </c>
      <c r="J246" s="13"/>
      <c r="K246" s="13"/>
      <c r="L246" s="13"/>
      <c r="M246" s="13"/>
      <c r="N246" s="13"/>
      <c r="O246" s="13"/>
    </row>
    <row r="247" spans="2:15" x14ac:dyDescent="0.3">
      <c r="B247">
        <v>11</v>
      </c>
      <c r="C247" s="13">
        <v>0.42109375000000004</v>
      </c>
      <c r="J247" s="13"/>
      <c r="K247" s="13"/>
      <c r="L247" s="13"/>
      <c r="M247" s="13"/>
      <c r="N247" s="13"/>
      <c r="O247" s="13"/>
    </row>
    <row r="248" spans="2:15" x14ac:dyDescent="0.3">
      <c r="B248">
        <v>12</v>
      </c>
      <c r="C248" s="13">
        <v>0.42109375000000004</v>
      </c>
      <c r="J248" s="13"/>
      <c r="K248" s="13"/>
      <c r="L248" s="13"/>
      <c r="M248" s="13"/>
      <c r="N248" s="13"/>
      <c r="O248" s="13"/>
    </row>
    <row r="249" spans="2:15" x14ac:dyDescent="0.3">
      <c r="J249" s="13"/>
      <c r="K249" s="13"/>
      <c r="L249" s="13"/>
      <c r="M249" s="13"/>
      <c r="N249" s="13"/>
      <c r="O249" s="13"/>
    </row>
    <row r="250" spans="2:15" x14ac:dyDescent="0.3">
      <c r="J250" s="13"/>
      <c r="K250" s="13"/>
      <c r="L250" s="13"/>
      <c r="M250" s="13"/>
      <c r="N250" s="13"/>
      <c r="O250" s="13"/>
    </row>
    <row r="251" spans="2:15" x14ac:dyDescent="0.3">
      <c r="J251" s="13"/>
      <c r="K251" s="13"/>
      <c r="L251" s="13"/>
      <c r="M251" s="13"/>
      <c r="N251" s="13"/>
      <c r="O251" s="13"/>
    </row>
    <row r="252" spans="2:15" x14ac:dyDescent="0.3">
      <c r="J252" s="13"/>
      <c r="K252" s="13"/>
      <c r="L252" s="13"/>
      <c r="M252" s="13"/>
      <c r="N252" s="13"/>
      <c r="O252" s="13"/>
    </row>
    <row r="253" spans="2:15" x14ac:dyDescent="0.3">
      <c r="J253" s="13"/>
      <c r="K253" s="13"/>
      <c r="L253" s="13"/>
      <c r="M253" s="13"/>
      <c r="N253" s="13"/>
      <c r="O253" s="13"/>
    </row>
    <row r="254" spans="2:15" x14ac:dyDescent="0.3">
      <c r="J254" s="13"/>
      <c r="K254" s="13"/>
      <c r="L254" s="13"/>
      <c r="M254" s="13"/>
      <c r="N254" s="13"/>
      <c r="O254" s="13"/>
    </row>
    <row r="255" spans="2:15" x14ac:dyDescent="0.3">
      <c r="J255" s="13"/>
      <c r="K255" s="13"/>
      <c r="L255" s="13"/>
      <c r="M255" s="13"/>
      <c r="N255" s="13"/>
      <c r="O255" s="13"/>
    </row>
    <row r="256" spans="2:15" x14ac:dyDescent="0.3">
      <c r="B256" s="32"/>
      <c r="C256" s="13"/>
      <c r="J256" s="13"/>
      <c r="K256" s="13"/>
      <c r="L256" s="13"/>
      <c r="M256" s="13"/>
      <c r="N256" s="13"/>
      <c r="O256" s="13"/>
    </row>
    <row r="257" spans="2:15" ht="15.6" x14ac:dyDescent="0.35">
      <c r="B257" s="40" t="s">
        <v>90</v>
      </c>
      <c r="C257" s="40" t="s">
        <v>166</v>
      </c>
      <c r="J257" s="13"/>
      <c r="K257" s="13"/>
      <c r="L257" s="13"/>
      <c r="M257" s="13"/>
      <c r="N257" s="13"/>
      <c r="O257" s="13"/>
    </row>
    <row r="258" spans="2:15" x14ac:dyDescent="0.3">
      <c r="B258">
        <v>0</v>
      </c>
      <c r="C258" s="13">
        <v>1</v>
      </c>
      <c r="J258" s="13"/>
      <c r="K258" s="13"/>
      <c r="L258" s="13"/>
      <c r="M258" s="13"/>
      <c r="N258" s="13"/>
      <c r="O258" s="13"/>
    </row>
    <row r="259" spans="2:15" x14ac:dyDescent="0.3">
      <c r="B259">
        <v>6</v>
      </c>
      <c r="C259" s="13">
        <v>1</v>
      </c>
      <c r="J259" s="13"/>
      <c r="K259" s="13"/>
      <c r="L259" s="13"/>
      <c r="M259" s="13"/>
      <c r="N259" s="13"/>
      <c r="O259" s="13"/>
    </row>
    <row r="260" spans="2:15" x14ac:dyDescent="0.3">
      <c r="B260" s="36">
        <f>B259</f>
        <v>6</v>
      </c>
      <c r="C260" s="37">
        <f>C261</f>
        <v>0.92307692307692313</v>
      </c>
      <c r="J260" s="13"/>
      <c r="K260" s="13"/>
      <c r="L260" s="13"/>
      <c r="M260" s="13"/>
      <c r="N260" s="13"/>
      <c r="O260" s="13"/>
    </row>
    <row r="261" spans="2:15" x14ac:dyDescent="0.3">
      <c r="B261">
        <v>7</v>
      </c>
      <c r="C261" s="13">
        <v>0.92307692307692313</v>
      </c>
      <c r="J261" s="13"/>
      <c r="K261" s="13"/>
      <c r="L261" s="13"/>
      <c r="M261" s="13"/>
      <c r="N261" s="13"/>
      <c r="O261" s="13"/>
    </row>
    <row r="262" spans="2:15" x14ac:dyDescent="0.3">
      <c r="B262">
        <v>8</v>
      </c>
      <c r="C262" s="13">
        <v>0.92307692307692313</v>
      </c>
      <c r="J262" s="13"/>
      <c r="K262" s="13"/>
      <c r="L262" s="13"/>
      <c r="M262" s="13"/>
      <c r="N262" s="13"/>
      <c r="O262" s="13"/>
    </row>
    <row r="263" spans="2:15" x14ac:dyDescent="0.3">
      <c r="B263" s="36">
        <f>B262</f>
        <v>8</v>
      </c>
      <c r="C263" s="37">
        <f>C264</f>
        <v>0.83076923076923082</v>
      </c>
      <c r="J263" s="13"/>
      <c r="K263" s="13"/>
      <c r="L263" s="13"/>
      <c r="M263" s="13"/>
      <c r="N263" s="13"/>
      <c r="O263" s="13"/>
    </row>
    <row r="264" spans="2:15" x14ac:dyDescent="0.3">
      <c r="B264">
        <v>9</v>
      </c>
      <c r="C264" s="13">
        <v>0.83076923076923082</v>
      </c>
      <c r="J264" s="13"/>
      <c r="K264" s="13"/>
      <c r="L264" s="13"/>
      <c r="M264" s="13"/>
      <c r="N264" s="13"/>
      <c r="O264" s="13"/>
    </row>
    <row r="265" spans="2:15" x14ac:dyDescent="0.3">
      <c r="B265">
        <v>10</v>
      </c>
      <c r="C265" s="13">
        <v>0.83076923076923082</v>
      </c>
      <c r="J265" s="13"/>
      <c r="K265" s="13"/>
      <c r="L265" s="13"/>
      <c r="M265" s="13"/>
      <c r="N265" s="13"/>
      <c r="O265" s="13"/>
    </row>
    <row r="266" spans="2:15" x14ac:dyDescent="0.3">
      <c r="B266">
        <v>11</v>
      </c>
      <c r="C266" s="13">
        <v>0.83076923076923082</v>
      </c>
      <c r="J266" s="13"/>
      <c r="K266" s="13"/>
      <c r="L266" s="13"/>
      <c r="M266" s="13"/>
      <c r="N266" s="13"/>
      <c r="O266" s="13"/>
    </row>
    <row r="267" spans="2:15" x14ac:dyDescent="0.3">
      <c r="B267" s="36">
        <f>B266</f>
        <v>11</v>
      </c>
      <c r="C267" s="37">
        <f>C268</f>
        <v>0.55384615384615388</v>
      </c>
      <c r="J267" s="13"/>
      <c r="K267" s="13"/>
      <c r="L267" s="13"/>
      <c r="M267" s="13"/>
      <c r="N267" s="13"/>
      <c r="O267" s="13"/>
    </row>
    <row r="268" spans="2:15" x14ac:dyDescent="0.3">
      <c r="B268">
        <v>12</v>
      </c>
      <c r="C268" s="13">
        <v>0.55384615384615388</v>
      </c>
      <c r="J268" s="13"/>
      <c r="K268" s="13"/>
      <c r="L268" s="13"/>
      <c r="M268" s="13"/>
      <c r="N268" s="13"/>
      <c r="O268" s="13"/>
    </row>
    <row r="269" spans="2:15" x14ac:dyDescent="0.3">
      <c r="J269" s="13"/>
      <c r="K269" s="13"/>
      <c r="L269" s="13"/>
      <c r="M269" s="13"/>
      <c r="N269" s="13"/>
      <c r="O269" s="13"/>
    </row>
    <row r="270" spans="2:15" x14ac:dyDescent="0.3">
      <c r="J270" s="13"/>
      <c r="K270" s="13"/>
      <c r="L270" s="13"/>
      <c r="M270" s="13"/>
      <c r="N270" s="13"/>
      <c r="O270" s="13"/>
    </row>
    <row r="271" spans="2:15" x14ac:dyDescent="0.3">
      <c r="J271" s="13"/>
      <c r="K271" s="13"/>
      <c r="L271" s="13"/>
      <c r="M271" s="13"/>
      <c r="N271" s="13"/>
      <c r="O271" s="13"/>
    </row>
    <row r="272" spans="2:15" x14ac:dyDescent="0.3">
      <c r="J272" s="13"/>
      <c r="K272" s="13"/>
      <c r="L272" s="13"/>
      <c r="M272" s="13"/>
      <c r="N272" s="13"/>
      <c r="O272" s="13"/>
    </row>
    <row r="273" spans="2:15" x14ac:dyDescent="0.3">
      <c r="J273" s="13"/>
      <c r="K273" s="13"/>
      <c r="L273" s="13"/>
      <c r="M273" s="13"/>
      <c r="N273" s="13"/>
      <c r="O273" s="13"/>
    </row>
    <row r="274" spans="2:15" x14ac:dyDescent="0.3">
      <c r="J274" s="13"/>
      <c r="K274" s="13"/>
      <c r="L274" s="13"/>
      <c r="M274" s="13"/>
      <c r="N274" s="13"/>
      <c r="O274" s="13"/>
    </row>
    <row r="275" spans="2:15" x14ac:dyDescent="0.3">
      <c r="J275" s="13"/>
      <c r="K275" s="13"/>
      <c r="L275" s="13"/>
      <c r="M275" s="13"/>
      <c r="N275" s="13"/>
      <c r="O275" s="13"/>
    </row>
    <row r="276" spans="2:15" x14ac:dyDescent="0.3">
      <c r="J276" s="13"/>
      <c r="K276" s="13"/>
      <c r="L276" s="13"/>
      <c r="M276" s="13"/>
      <c r="N276" s="13"/>
      <c r="O276" s="13"/>
    </row>
    <row r="277" spans="2:15" x14ac:dyDescent="0.3">
      <c r="C277" s="13"/>
      <c r="J277" s="13"/>
      <c r="K277" s="13"/>
      <c r="L277" s="13"/>
      <c r="M277" s="13"/>
      <c r="N277" s="13"/>
      <c r="O277" s="13"/>
    </row>
    <row r="278" spans="2:15" x14ac:dyDescent="0.3">
      <c r="J278" s="13"/>
      <c r="K278" s="13"/>
      <c r="L278" s="13"/>
      <c r="M278" s="13"/>
      <c r="N278" s="13"/>
      <c r="O278" s="13"/>
    </row>
    <row r="279" spans="2:15" x14ac:dyDescent="0.3">
      <c r="J279" s="13"/>
      <c r="K279" s="13"/>
      <c r="L279" s="13"/>
      <c r="M279" s="13"/>
      <c r="N279" s="13"/>
      <c r="O279" s="13"/>
    </row>
    <row r="280" spans="2:15" x14ac:dyDescent="0.3">
      <c r="B280" s="2" t="s">
        <v>90</v>
      </c>
      <c r="C280" s="2" t="s">
        <v>12</v>
      </c>
      <c r="D280" s="40" t="s">
        <v>15</v>
      </c>
      <c r="J280" s="13"/>
      <c r="K280" s="13"/>
      <c r="L280" s="13"/>
      <c r="M280" s="13"/>
      <c r="N280" s="13"/>
      <c r="O280" s="13"/>
    </row>
    <row r="281" spans="2:15" x14ac:dyDescent="0.3">
      <c r="B281">
        <v>0</v>
      </c>
      <c r="C281" s="13">
        <v>1</v>
      </c>
      <c r="D281" s="13">
        <v>1</v>
      </c>
      <c r="J281" s="13"/>
      <c r="K281" s="13"/>
      <c r="L281" s="13"/>
      <c r="M281" s="13"/>
      <c r="N281" s="13"/>
      <c r="O281" s="13"/>
    </row>
    <row r="282" spans="2:15" x14ac:dyDescent="0.3">
      <c r="B282" s="5">
        <f>B281</f>
        <v>0</v>
      </c>
      <c r="C282" s="35">
        <v>0.93333333333333335</v>
      </c>
      <c r="D282" s="35">
        <v>1</v>
      </c>
      <c r="J282" s="13"/>
      <c r="K282" s="13"/>
      <c r="L282" s="13"/>
      <c r="M282" s="13"/>
      <c r="N282" s="13"/>
      <c r="O282" s="13"/>
    </row>
    <row r="283" spans="2:15" x14ac:dyDescent="0.3">
      <c r="B283" s="32">
        <v>4</v>
      </c>
      <c r="C283" s="13">
        <v>0.93333333333333335</v>
      </c>
      <c r="D283" s="13">
        <v>1</v>
      </c>
      <c r="J283" s="13"/>
      <c r="K283" s="13"/>
      <c r="L283" s="13"/>
      <c r="M283" s="13"/>
      <c r="N283" s="13"/>
      <c r="O283" s="13"/>
    </row>
    <row r="284" spans="2:15" x14ac:dyDescent="0.3">
      <c r="B284" s="32">
        <v>5</v>
      </c>
      <c r="C284" s="13">
        <v>0.93333333333333335</v>
      </c>
      <c r="D284" s="13">
        <v>1</v>
      </c>
      <c r="J284" s="13"/>
      <c r="K284" s="13"/>
      <c r="L284" s="13"/>
      <c r="M284" s="13"/>
      <c r="N284" s="13"/>
      <c r="O284" s="13"/>
    </row>
    <row r="285" spans="2:15" x14ac:dyDescent="0.3">
      <c r="B285" s="5">
        <f>B284</f>
        <v>5</v>
      </c>
      <c r="C285" s="35">
        <v>0.85555555555555551</v>
      </c>
      <c r="D285" s="35">
        <v>1</v>
      </c>
      <c r="J285" s="13"/>
      <c r="K285" s="13"/>
      <c r="L285" s="13"/>
      <c r="M285" s="13"/>
      <c r="N285" s="13"/>
      <c r="O285" s="13"/>
    </row>
    <row r="286" spans="2:15" x14ac:dyDescent="0.3">
      <c r="B286" s="32">
        <v>6</v>
      </c>
      <c r="C286" s="13">
        <v>0.85555555555555551</v>
      </c>
      <c r="D286" s="13">
        <v>1</v>
      </c>
      <c r="J286" s="13"/>
      <c r="K286" s="13"/>
      <c r="L286" s="13"/>
      <c r="M286" s="13"/>
      <c r="N286" s="13"/>
      <c r="O286" s="13"/>
    </row>
    <row r="287" spans="2:15" x14ac:dyDescent="0.3">
      <c r="B287" s="5">
        <f>B286</f>
        <v>6</v>
      </c>
      <c r="C287" s="35">
        <v>0.77</v>
      </c>
      <c r="D287" s="35">
        <v>1</v>
      </c>
      <c r="J287" s="13"/>
      <c r="K287" s="13"/>
      <c r="L287" s="13"/>
      <c r="M287" s="13"/>
      <c r="N287" s="13"/>
      <c r="O287" s="13"/>
    </row>
    <row r="288" spans="2:15" x14ac:dyDescent="0.3">
      <c r="B288" s="36">
        <f>B287</f>
        <v>6</v>
      </c>
      <c r="C288" s="37">
        <v>0.77</v>
      </c>
      <c r="D288" s="37">
        <v>0.92307692307692313</v>
      </c>
      <c r="J288" s="13"/>
      <c r="K288" s="13"/>
      <c r="L288" s="13"/>
      <c r="M288" s="13"/>
      <c r="N288" s="13"/>
      <c r="O288" s="13"/>
    </row>
    <row r="289" spans="1:19" x14ac:dyDescent="0.3">
      <c r="B289" s="32">
        <v>7</v>
      </c>
      <c r="C289" s="13">
        <v>0.77</v>
      </c>
      <c r="D289" s="13">
        <v>0.92307692307692313</v>
      </c>
      <c r="J289" s="13"/>
      <c r="K289" s="13"/>
      <c r="L289" s="13"/>
      <c r="M289" s="13"/>
      <c r="N289" s="13"/>
      <c r="O289" s="13"/>
      <c r="Q289" s="32"/>
      <c r="R289" s="13"/>
      <c r="S289" s="13"/>
    </row>
    <row r="290" spans="1:19" x14ac:dyDescent="0.3">
      <c r="B290" s="5">
        <f>B289</f>
        <v>7</v>
      </c>
      <c r="C290" s="35">
        <v>0.67375000000000007</v>
      </c>
      <c r="D290" s="35">
        <v>0.92307692307692313</v>
      </c>
      <c r="J290" s="13"/>
      <c r="K290" s="13"/>
      <c r="L290" s="13"/>
      <c r="M290" s="13"/>
      <c r="N290" s="13"/>
      <c r="O290" s="13"/>
    </row>
    <row r="291" spans="1:19" x14ac:dyDescent="0.3">
      <c r="B291" s="32">
        <v>8</v>
      </c>
      <c r="C291" s="13">
        <v>0.67375000000000007</v>
      </c>
      <c r="D291" s="13">
        <v>0.92307692307692313</v>
      </c>
      <c r="J291" s="13"/>
      <c r="K291" s="13"/>
      <c r="L291" s="13"/>
      <c r="M291" s="13"/>
      <c r="N291" s="13"/>
      <c r="O291" s="13"/>
    </row>
    <row r="292" spans="1:19" x14ac:dyDescent="0.3">
      <c r="B292" s="5">
        <f>B291</f>
        <v>8</v>
      </c>
      <c r="C292" s="35">
        <v>0.56145833333333339</v>
      </c>
      <c r="D292" s="35">
        <v>0.92307692307692313</v>
      </c>
      <c r="J292" s="13"/>
      <c r="K292" s="13"/>
      <c r="L292" s="13"/>
      <c r="M292" s="13"/>
      <c r="N292" s="13"/>
      <c r="O292" s="13"/>
    </row>
    <row r="293" spans="1:19" x14ac:dyDescent="0.3">
      <c r="B293" s="36">
        <f>B292</f>
        <v>8</v>
      </c>
      <c r="C293" s="37">
        <v>0.56145833333333339</v>
      </c>
      <c r="D293" s="37">
        <v>0.83076923076923082</v>
      </c>
      <c r="J293" s="13"/>
      <c r="K293" s="13"/>
      <c r="L293" s="13"/>
      <c r="M293" s="13"/>
      <c r="N293" s="13"/>
      <c r="O293" s="13"/>
    </row>
    <row r="294" spans="1:19" x14ac:dyDescent="0.3">
      <c r="B294" s="32">
        <v>9</v>
      </c>
      <c r="C294" s="13">
        <v>0.56145833333333339</v>
      </c>
      <c r="D294" s="13">
        <v>0.83076923076923082</v>
      </c>
      <c r="J294" s="13"/>
      <c r="K294" s="13"/>
      <c r="L294" s="13"/>
      <c r="M294" s="13"/>
      <c r="N294" s="13"/>
      <c r="O294" s="13"/>
    </row>
    <row r="295" spans="1:19" x14ac:dyDescent="0.3">
      <c r="B295" s="5">
        <f>B294</f>
        <v>9</v>
      </c>
      <c r="C295" s="35">
        <v>0.42109375000000004</v>
      </c>
      <c r="D295" s="35">
        <v>0.83076923076923082</v>
      </c>
      <c r="J295" s="13"/>
      <c r="K295" s="13"/>
      <c r="L295" s="13"/>
      <c r="M295" s="13"/>
      <c r="N295" s="13"/>
      <c r="O295" s="13"/>
    </row>
    <row r="296" spans="1:19" x14ac:dyDescent="0.3">
      <c r="B296">
        <v>10</v>
      </c>
      <c r="C296" s="13">
        <v>0.42109375000000004</v>
      </c>
      <c r="D296" s="13">
        <v>0.83076923076923082</v>
      </c>
      <c r="J296" s="13"/>
      <c r="K296" s="13"/>
      <c r="L296" s="13"/>
      <c r="M296" s="13"/>
      <c r="N296" s="13"/>
      <c r="O296" s="13"/>
    </row>
    <row r="297" spans="1:19" x14ac:dyDescent="0.3">
      <c r="B297" s="32">
        <v>11</v>
      </c>
      <c r="C297" s="13">
        <v>0.42109375000000004</v>
      </c>
      <c r="D297" s="13">
        <v>0.83076923076923082</v>
      </c>
      <c r="J297" s="13"/>
      <c r="K297" s="13"/>
      <c r="L297" s="13"/>
      <c r="M297" s="13"/>
      <c r="N297" s="13"/>
      <c r="O297" s="13"/>
    </row>
    <row r="298" spans="1:19" x14ac:dyDescent="0.3">
      <c r="B298" s="36">
        <f>B297</f>
        <v>11</v>
      </c>
      <c r="C298" s="37">
        <v>0.42109375000000004</v>
      </c>
      <c r="D298" s="37">
        <v>0.55384615384615388</v>
      </c>
      <c r="J298" s="13"/>
      <c r="K298" s="13"/>
      <c r="L298" s="13"/>
      <c r="M298" s="13"/>
      <c r="N298" s="13"/>
      <c r="O298" s="13"/>
    </row>
    <row r="299" spans="1:19" x14ac:dyDescent="0.3">
      <c r="B299" s="32">
        <v>12</v>
      </c>
      <c r="C299" s="13">
        <v>0.42109375000000004</v>
      </c>
      <c r="D299" s="13">
        <v>0.55384615384615388</v>
      </c>
      <c r="J299" s="13"/>
      <c r="K299" s="13"/>
      <c r="L299" s="13"/>
      <c r="M299" s="13"/>
      <c r="N299" s="13"/>
      <c r="O299" s="13"/>
    </row>
    <row r="300" spans="1:19" x14ac:dyDescent="0.3">
      <c r="B300" s="32"/>
      <c r="C300" s="13"/>
      <c r="J300" s="13"/>
      <c r="K300" s="13"/>
      <c r="L300" s="13"/>
      <c r="M300" s="13"/>
      <c r="N300" s="13"/>
      <c r="O300" s="13"/>
    </row>
    <row r="301" spans="1:19" x14ac:dyDescent="0.3">
      <c r="A301" s="23">
        <v>4</v>
      </c>
      <c r="B301" s="90" t="s">
        <v>19</v>
      </c>
      <c r="C301" s="90"/>
      <c r="D301" s="90"/>
      <c r="E301" s="90"/>
      <c r="F301" s="90"/>
      <c r="G301" s="90"/>
      <c r="H301" s="90"/>
      <c r="I301" s="90"/>
      <c r="J301" s="90"/>
      <c r="K301" s="90"/>
    </row>
    <row r="302" spans="1:19" x14ac:dyDescent="0.3">
      <c r="A302" s="23"/>
      <c r="B302" s="90"/>
      <c r="C302" s="90"/>
      <c r="D302" s="90"/>
      <c r="E302" s="90"/>
      <c r="F302" s="90"/>
      <c r="G302" s="90"/>
      <c r="H302" s="90"/>
      <c r="I302" s="90"/>
      <c r="J302" s="90"/>
      <c r="K302" s="90"/>
    </row>
    <row r="303" spans="1:19" x14ac:dyDescent="0.3">
      <c r="A303" s="23"/>
      <c r="B303" s="90"/>
      <c r="C303" s="90"/>
      <c r="D303" s="90"/>
      <c r="E303" s="90"/>
      <c r="F303" s="90"/>
      <c r="G303" s="90"/>
      <c r="H303" s="90"/>
      <c r="I303" s="90"/>
      <c r="J303" s="90"/>
      <c r="K303" s="90"/>
    </row>
    <row r="304" spans="1:19" x14ac:dyDescent="0.3">
      <c r="A304" s="23"/>
      <c r="B304" s="90"/>
      <c r="C304" s="90"/>
      <c r="D304" s="90"/>
      <c r="E304" s="90"/>
      <c r="F304" s="90"/>
      <c r="G304" s="90"/>
      <c r="H304" s="90"/>
      <c r="I304" s="90"/>
      <c r="J304" s="90"/>
      <c r="K304" s="90"/>
    </row>
    <row r="305" spans="1:14" x14ac:dyDescent="0.3">
      <c r="A305" s="23"/>
      <c r="B305" s="90"/>
      <c r="C305" s="90"/>
      <c r="D305" s="90"/>
      <c r="E305" s="90"/>
      <c r="F305" s="90"/>
      <c r="G305" s="90"/>
      <c r="H305" s="90"/>
      <c r="I305" s="90"/>
      <c r="J305" s="90"/>
      <c r="K305" s="90"/>
    </row>
    <row r="307" spans="1:14" x14ac:dyDescent="0.3">
      <c r="B307" s="2" t="s">
        <v>20</v>
      </c>
      <c r="C307" s="89" t="s">
        <v>21</v>
      </c>
      <c r="D307" s="89"/>
      <c r="E307" s="89"/>
      <c r="F307" s="89"/>
      <c r="G307" s="89"/>
      <c r="H307" s="89"/>
      <c r="I307" s="89"/>
      <c r="J307" s="89"/>
      <c r="K307" s="89"/>
    </row>
    <row r="308" spans="1:14" x14ac:dyDescent="0.3">
      <c r="B308" s="78" t="s">
        <v>22</v>
      </c>
      <c r="C308" s="79"/>
      <c r="D308" s="79"/>
      <c r="E308" s="83"/>
      <c r="F308" s="80" t="s">
        <v>25</v>
      </c>
      <c r="G308" s="81"/>
      <c r="H308" s="81"/>
      <c r="I308" s="82"/>
    </row>
    <row r="309" spans="1:14" x14ac:dyDescent="0.3">
      <c r="B309" s="97" t="s">
        <v>165</v>
      </c>
      <c r="C309" s="98"/>
      <c r="D309" s="78" t="s">
        <v>24</v>
      </c>
      <c r="E309" s="83"/>
      <c r="F309" s="80" t="s">
        <v>165</v>
      </c>
      <c r="G309" s="82"/>
      <c r="H309" s="99" t="s">
        <v>24</v>
      </c>
      <c r="I309" s="100"/>
    </row>
    <row r="310" spans="1:14" x14ac:dyDescent="0.3">
      <c r="B310" s="3">
        <v>28</v>
      </c>
      <c r="D310" s="3">
        <v>39</v>
      </c>
      <c r="E310" s="4"/>
      <c r="F310">
        <v>27</v>
      </c>
      <c r="H310" s="3">
        <v>37</v>
      </c>
      <c r="I310" s="4"/>
    </row>
    <row r="311" spans="1:14" x14ac:dyDescent="0.3">
      <c r="B311" s="3">
        <v>25</v>
      </c>
      <c r="D311" s="3">
        <v>41</v>
      </c>
      <c r="E311" s="4"/>
      <c r="F311">
        <v>31</v>
      </c>
      <c r="H311" s="3">
        <v>36</v>
      </c>
      <c r="I311" s="4"/>
    </row>
    <row r="312" spans="1:14" x14ac:dyDescent="0.3">
      <c r="B312" s="3">
        <v>31</v>
      </c>
      <c r="D312" s="3">
        <v>37</v>
      </c>
      <c r="E312" s="4"/>
      <c r="F312">
        <v>34</v>
      </c>
      <c r="H312" s="3">
        <v>39</v>
      </c>
      <c r="I312" s="4"/>
    </row>
    <row r="313" spans="1:14" x14ac:dyDescent="0.3">
      <c r="B313" s="3">
        <v>32</v>
      </c>
      <c r="D313" s="3">
        <v>35</v>
      </c>
      <c r="E313" s="4"/>
      <c r="H313" s="3">
        <v>40</v>
      </c>
      <c r="I313" s="4"/>
    </row>
    <row r="314" spans="1:14" x14ac:dyDescent="0.3">
      <c r="B314" s="3"/>
      <c r="D314" s="3">
        <v>38</v>
      </c>
      <c r="E314" s="4"/>
      <c r="H314" s="3">
        <v>36</v>
      </c>
      <c r="I314" s="4"/>
    </row>
    <row r="315" spans="1:14" x14ac:dyDescent="0.3">
      <c r="B315" s="3"/>
      <c r="D315" s="3">
        <v>36</v>
      </c>
      <c r="E315" s="4"/>
      <c r="H315" s="3">
        <v>32</v>
      </c>
      <c r="I315" s="4"/>
    </row>
    <row r="316" spans="1:14" x14ac:dyDescent="0.3">
      <c r="B316" s="3"/>
      <c r="D316" s="3">
        <v>29</v>
      </c>
      <c r="E316" s="4"/>
      <c r="H316" s="3">
        <v>39</v>
      </c>
      <c r="I316" s="4"/>
    </row>
    <row r="317" spans="1:14" x14ac:dyDescent="0.3">
      <c r="B317" s="6"/>
      <c r="C317" s="7"/>
      <c r="D317" s="6"/>
      <c r="E317" s="8"/>
      <c r="F317" s="7"/>
      <c r="G317" s="7"/>
      <c r="H317" s="6">
        <v>41</v>
      </c>
      <c r="I317" s="8"/>
    </row>
    <row r="319" spans="1:14" x14ac:dyDescent="0.3">
      <c r="A319" s="23" t="s">
        <v>3</v>
      </c>
      <c r="B319" s="90" t="s">
        <v>26</v>
      </c>
      <c r="C319" s="90"/>
      <c r="D319" s="90"/>
      <c r="E319" s="90"/>
      <c r="F319" s="90"/>
      <c r="G319" s="90"/>
      <c r="H319" s="90"/>
      <c r="I319" s="90"/>
      <c r="J319" s="90"/>
      <c r="K319" s="90"/>
    </row>
    <row r="320" spans="1:14" x14ac:dyDescent="0.3">
      <c r="B320" s="47" t="s">
        <v>22</v>
      </c>
      <c r="C320" s="47"/>
      <c r="D320" s="47"/>
      <c r="E320" s="47"/>
      <c r="F320" s="47"/>
      <c r="G320" s="47"/>
      <c r="H320" s="47"/>
      <c r="I320" s="47"/>
      <c r="J320" s="47"/>
      <c r="K320" s="47"/>
      <c r="L320" s="47"/>
      <c r="M320" s="47"/>
      <c r="N320" s="47"/>
    </row>
    <row r="321" spans="2:15" ht="15.6" customHeight="1" x14ac:dyDescent="0.3">
      <c r="B321" s="50" t="s">
        <v>23</v>
      </c>
      <c r="C321" s="50" t="s">
        <v>24</v>
      </c>
      <c r="D321" s="50" t="s">
        <v>90</v>
      </c>
      <c r="E321" s="50" t="s">
        <v>91</v>
      </c>
      <c r="F321" s="50" t="s">
        <v>147</v>
      </c>
      <c r="G321" s="50" t="s">
        <v>148</v>
      </c>
      <c r="H321" s="50" t="s">
        <v>149</v>
      </c>
      <c r="I321" s="50" t="s">
        <v>150</v>
      </c>
      <c r="J321" s="50" t="s">
        <v>162</v>
      </c>
      <c r="K321" s="50" t="s">
        <v>151</v>
      </c>
      <c r="L321" s="50" t="s">
        <v>95</v>
      </c>
      <c r="M321" s="50" t="s">
        <v>163</v>
      </c>
      <c r="N321" s="50" t="s">
        <v>164</v>
      </c>
    </row>
    <row r="322" spans="2:15" ht="15.6" customHeight="1" x14ac:dyDescent="0.3">
      <c r="B322" s="50"/>
      <c r="C322" s="50"/>
      <c r="D322" s="50"/>
      <c r="E322" s="50"/>
      <c r="F322" s="50"/>
      <c r="G322" s="50"/>
      <c r="H322" s="50"/>
      <c r="I322" s="50"/>
      <c r="J322" s="50"/>
      <c r="K322" s="50"/>
      <c r="L322" s="50"/>
      <c r="M322" s="50"/>
      <c r="N322" s="50"/>
    </row>
    <row r="323" spans="2:15" x14ac:dyDescent="0.3">
      <c r="D323">
        <v>0</v>
      </c>
      <c r="I323">
        <v>1</v>
      </c>
    </row>
    <row r="324" spans="2:15" x14ac:dyDescent="0.3">
      <c r="B324" s="14">
        <v>25</v>
      </c>
      <c r="C324" s="14"/>
      <c r="D324" s="14">
        <f t="shared" ref="D324:D334" si="43">MAX(B324,C324)</f>
        <v>25</v>
      </c>
      <c r="E324" s="14">
        <f>IF(B324&gt;0,1,0)</f>
        <v>1</v>
      </c>
      <c r="F324" s="14">
        <f>COUNTIF(D324:D334,"&gt;="&amp;D324)</f>
        <v>11</v>
      </c>
      <c r="G324" s="14">
        <f>IF(E324=1,1,0)</f>
        <v>1</v>
      </c>
      <c r="H324" s="14">
        <f>IF(E324=0,1,0)</f>
        <v>0</v>
      </c>
      <c r="I324" s="15">
        <f>I323*((F324-G324)/F324)</f>
        <v>0.90909090909090906</v>
      </c>
      <c r="J324" s="15">
        <f>G324/(F324*(F324-G324))+J323</f>
        <v>9.0909090909090905E-3</v>
      </c>
      <c r="K324" s="15">
        <f>I324*SQRT(J324)</f>
        <v>8.667841720414475E-2</v>
      </c>
      <c r="L324" s="15">
        <f>_xlfn.NORM.INV(0.975,0,1)*K324</f>
        <v>0.16988657595706066</v>
      </c>
      <c r="M324" s="15">
        <f>MAX(I324-L324,0)</f>
        <v>0.73920433313384837</v>
      </c>
      <c r="N324" s="15">
        <f>MIN(I324+L324,1)</f>
        <v>1</v>
      </c>
    </row>
    <row r="325" spans="2:15" x14ac:dyDescent="0.3">
      <c r="B325" s="14">
        <v>28</v>
      </c>
      <c r="C325" s="14"/>
      <c r="D325" s="14">
        <f t="shared" si="43"/>
        <v>28</v>
      </c>
      <c r="E325" s="14">
        <f t="shared" ref="E325:E334" si="44">IF(B325&gt;0,1,0)</f>
        <v>1</v>
      </c>
      <c r="F325" s="14">
        <f>COUNTIF(D324:D334,"&gt;="&amp;D325)</f>
        <v>10</v>
      </c>
      <c r="G325" s="14">
        <f t="shared" ref="G325:G334" si="45">IF(E325=1,1,0)</f>
        <v>1</v>
      </c>
      <c r="H325" s="14">
        <f t="shared" ref="H325:H334" si="46">IF(E325=0,1,0)</f>
        <v>0</v>
      </c>
      <c r="I325" s="15">
        <f t="shared" ref="I325:I334" si="47">I324*((F325-G325)/F325)</f>
        <v>0.81818181818181812</v>
      </c>
      <c r="J325" s="15">
        <f t="shared" ref="J325:J334" si="48">G325/(F325*(F325-G325))+J324</f>
        <v>2.02020202020202E-2</v>
      </c>
      <c r="K325" s="15">
        <f t="shared" ref="K325:K334" si="49">I325*SQRT(J325)</f>
        <v>0.11629129983033294</v>
      </c>
      <c r="L325" s="15">
        <f t="shared" ref="L325:L334" si="50">_xlfn.NORM.INV(0.975,0,1)*K325</f>
        <v>0.22792675938280141</v>
      </c>
      <c r="M325" s="15">
        <f t="shared" ref="M325:M334" si="51">MAX(I325-L325,0)</f>
        <v>0.59025505879901674</v>
      </c>
      <c r="N325" s="15">
        <f t="shared" ref="N325:N334" si="52">MIN(I325+L325,1)</f>
        <v>1</v>
      </c>
    </row>
    <row r="326" spans="2:15" x14ac:dyDescent="0.3">
      <c r="C326">
        <v>29</v>
      </c>
      <c r="D326">
        <f t="shared" si="43"/>
        <v>29</v>
      </c>
      <c r="E326">
        <f t="shared" si="44"/>
        <v>0</v>
      </c>
      <c r="F326">
        <f>COUNTIF(D324:D334,"&gt;="&amp;D326)</f>
        <v>9</v>
      </c>
      <c r="G326">
        <f t="shared" si="45"/>
        <v>0</v>
      </c>
      <c r="H326">
        <f t="shared" si="46"/>
        <v>1</v>
      </c>
      <c r="I326" s="13">
        <f t="shared" si="47"/>
        <v>0.81818181818181812</v>
      </c>
      <c r="J326" s="13">
        <f t="shared" si="48"/>
        <v>2.02020202020202E-2</v>
      </c>
      <c r="K326" s="13">
        <f t="shared" si="49"/>
        <v>0.11629129983033294</v>
      </c>
      <c r="L326" s="13">
        <f t="shared" si="50"/>
        <v>0.22792675938280141</v>
      </c>
      <c r="M326" s="13">
        <f t="shared" si="51"/>
        <v>0.59025505879901674</v>
      </c>
      <c r="N326" s="13">
        <f t="shared" si="52"/>
        <v>1</v>
      </c>
    </row>
    <row r="327" spans="2:15" x14ac:dyDescent="0.3">
      <c r="B327" s="14">
        <v>31</v>
      </c>
      <c r="C327" s="14"/>
      <c r="D327" s="14">
        <f t="shared" si="43"/>
        <v>31</v>
      </c>
      <c r="E327" s="14">
        <f t="shared" si="44"/>
        <v>1</v>
      </c>
      <c r="F327" s="14">
        <f>COUNTIF(D324:D334,"&gt;="&amp;D327)</f>
        <v>8</v>
      </c>
      <c r="G327" s="14">
        <f t="shared" si="45"/>
        <v>1</v>
      </c>
      <c r="H327" s="14">
        <f t="shared" si="46"/>
        <v>0</v>
      </c>
      <c r="I327" s="15">
        <f t="shared" si="47"/>
        <v>0.71590909090909083</v>
      </c>
      <c r="J327" s="15">
        <f t="shared" si="48"/>
        <v>3.8059163059163056E-2</v>
      </c>
      <c r="K327" s="15">
        <f t="shared" si="49"/>
        <v>0.13966497055722782</v>
      </c>
      <c r="L327" s="15">
        <f t="shared" si="50"/>
        <v>0.27373831219401351</v>
      </c>
      <c r="M327" s="15">
        <f t="shared" si="51"/>
        <v>0.44217077871507732</v>
      </c>
      <c r="N327" s="15">
        <f t="shared" si="52"/>
        <v>0.98964740310310439</v>
      </c>
    </row>
    <row r="328" spans="2:15" x14ac:dyDescent="0.3">
      <c r="B328" s="14">
        <v>32</v>
      </c>
      <c r="C328" s="14"/>
      <c r="D328" s="14">
        <f t="shared" si="43"/>
        <v>32</v>
      </c>
      <c r="E328" s="14">
        <f t="shared" si="44"/>
        <v>1</v>
      </c>
      <c r="F328" s="14">
        <f>COUNTIF(D324:D334,"&gt;="&amp;D328)</f>
        <v>7</v>
      </c>
      <c r="G328" s="14">
        <f t="shared" si="45"/>
        <v>1</v>
      </c>
      <c r="H328" s="14">
        <f t="shared" si="46"/>
        <v>0</v>
      </c>
      <c r="I328" s="15">
        <f t="shared" si="47"/>
        <v>0.61363636363636354</v>
      </c>
      <c r="J328" s="15">
        <f t="shared" si="48"/>
        <v>6.1868686868686865E-2</v>
      </c>
      <c r="K328" s="15">
        <f t="shared" si="49"/>
        <v>0.152632331027312</v>
      </c>
      <c r="L328" s="15">
        <f t="shared" si="50"/>
        <v>0.29915387168992685</v>
      </c>
      <c r="M328" s="15">
        <f t="shared" si="51"/>
        <v>0.31448249194643668</v>
      </c>
      <c r="N328" s="15">
        <f t="shared" si="52"/>
        <v>0.91279023532629044</v>
      </c>
    </row>
    <row r="329" spans="2:15" x14ac:dyDescent="0.3">
      <c r="C329">
        <v>35</v>
      </c>
      <c r="D329">
        <f t="shared" si="43"/>
        <v>35</v>
      </c>
      <c r="E329">
        <f t="shared" si="44"/>
        <v>0</v>
      </c>
      <c r="F329">
        <f>COUNTIF(D324:D334,"&gt;="&amp;D329)</f>
        <v>6</v>
      </c>
      <c r="G329">
        <f t="shared" si="45"/>
        <v>0</v>
      </c>
      <c r="H329">
        <f t="shared" si="46"/>
        <v>1</v>
      </c>
      <c r="I329" s="13">
        <f t="shared" si="47"/>
        <v>0.61363636363636354</v>
      </c>
      <c r="J329" s="13">
        <f t="shared" si="48"/>
        <v>6.1868686868686865E-2</v>
      </c>
      <c r="K329" s="13">
        <f t="shared" si="49"/>
        <v>0.152632331027312</v>
      </c>
      <c r="L329" s="13">
        <f t="shared" si="50"/>
        <v>0.29915387168992685</v>
      </c>
      <c r="M329" s="13">
        <f t="shared" si="51"/>
        <v>0.31448249194643668</v>
      </c>
      <c r="N329" s="13">
        <f t="shared" si="52"/>
        <v>0.91279023532629044</v>
      </c>
    </row>
    <row r="330" spans="2:15" x14ac:dyDescent="0.3">
      <c r="C330">
        <v>36</v>
      </c>
      <c r="D330">
        <f t="shared" si="43"/>
        <v>36</v>
      </c>
      <c r="E330">
        <f t="shared" si="44"/>
        <v>0</v>
      </c>
      <c r="F330">
        <f>COUNTIF(D324:D334,"&gt;="&amp;D330)</f>
        <v>5</v>
      </c>
      <c r="G330">
        <f t="shared" si="45"/>
        <v>0</v>
      </c>
      <c r="H330">
        <f t="shared" si="46"/>
        <v>1</v>
      </c>
      <c r="I330" s="13">
        <f t="shared" si="47"/>
        <v>0.61363636363636354</v>
      </c>
      <c r="J330" s="13">
        <f t="shared" si="48"/>
        <v>6.1868686868686865E-2</v>
      </c>
      <c r="K330" s="13">
        <f t="shared" si="49"/>
        <v>0.152632331027312</v>
      </c>
      <c r="L330" s="13">
        <f t="shared" si="50"/>
        <v>0.29915387168992685</v>
      </c>
      <c r="M330" s="13">
        <f t="shared" si="51"/>
        <v>0.31448249194643668</v>
      </c>
      <c r="N330" s="13">
        <f t="shared" si="52"/>
        <v>0.91279023532629044</v>
      </c>
    </row>
    <row r="331" spans="2:15" x14ac:dyDescent="0.3">
      <c r="C331">
        <v>37</v>
      </c>
      <c r="D331">
        <f t="shared" si="43"/>
        <v>37</v>
      </c>
      <c r="E331">
        <f t="shared" si="44"/>
        <v>0</v>
      </c>
      <c r="F331">
        <f>COUNTIF(D324:D334,"&gt;="&amp;D331)</f>
        <v>4</v>
      </c>
      <c r="G331">
        <f t="shared" si="45"/>
        <v>0</v>
      </c>
      <c r="H331">
        <f t="shared" si="46"/>
        <v>1</v>
      </c>
      <c r="I331" s="13">
        <f t="shared" si="47"/>
        <v>0.61363636363636354</v>
      </c>
      <c r="J331" s="13">
        <f t="shared" si="48"/>
        <v>6.1868686868686865E-2</v>
      </c>
      <c r="K331" s="13">
        <f t="shared" si="49"/>
        <v>0.152632331027312</v>
      </c>
      <c r="L331" s="13">
        <f t="shared" si="50"/>
        <v>0.29915387168992685</v>
      </c>
      <c r="M331" s="13">
        <f t="shared" si="51"/>
        <v>0.31448249194643668</v>
      </c>
      <c r="N331" s="13">
        <f t="shared" si="52"/>
        <v>0.91279023532629044</v>
      </c>
    </row>
    <row r="332" spans="2:15" x14ac:dyDescent="0.3">
      <c r="C332">
        <v>38</v>
      </c>
      <c r="D332">
        <f t="shared" si="43"/>
        <v>38</v>
      </c>
      <c r="E332">
        <f t="shared" si="44"/>
        <v>0</v>
      </c>
      <c r="F332">
        <f>COUNTIF(D324:D334,"&gt;="&amp;D332)</f>
        <v>3</v>
      </c>
      <c r="G332">
        <f t="shared" si="45"/>
        <v>0</v>
      </c>
      <c r="H332">
        <f t="shared" si="46"/>
        <v>1</v>
      </c>
      <c r="I332" s="13">
        <f t="shared" si="47"/>
        <v>0.61363636363636354</v>
      </c>
      <c r="J332" s="13">
        <f t="shared" si="48"/>
        <v>6.1868686868686865E-2</v>
      </c>
      <c r="K332" s="13">
        <f t="shared" si="49"/>
        <v>0.152632331027312</v>
      </c>
      <c r="L332" s="13">
        <f t="shared" si="50"/>
        <v>0.29915387168992685</v>
      </c>
      <c r="M332" s="13">
        <f t="shared" si="51"/>
        <v>0.31448249194643668</v>
      </c>
      <c r="N332" s="13">
        <f t="shared" si="52"/>
        <v>0.91279023532629044</v>
      </c>
    </row>
    <row r="333" spans="2:15" x14ac:dyDescent="0.3">
      <c r="C333">
        <v>39</v>
      </c>
      <c r="D333">
        <f t="shared" si="43"/>
        <v>39</v>
      </c>
      <c r="E333">
        <f t="shared" si="44"/>
        <v>0</v>
      </c>
      <c r="F333">
        <f>COUNTIF(D324:D334,"&gt;="&amp;D333)</f>
        <v>2</v>
      </c>
      <c r="G333">
        <f t="shared" si="45"/>
        <v>0</v>
      </c>
      <c r="H333">
        <f t="shared" si="46"/>
        <v>1</v>
      </c>
      <c r="I333" s="13">
        <f t="shared" si="47"/>
        <v>0.61363636363636354</v>
      </c>
      <c r="J333" s="13">
        <f t="shared" si="48"/>
        <v>6.1868686868686865E-2</v>
      </c>
      <c r="K333" s="13">
        <f t="shared" si="49"/>
        <v>0.152632331027312</v>
      </c>
      <c r="L333" s="13">
        <f t="shared" si="50"/>
        <v>0.29915387168992685</v>
      </c>
      <c r="M333" s="13">
        <f t="shared" si="51"/>
        <v>0.31448249194643668</v>
      </c>
      <c r="N333" s="13">
        <f t="shared" si="52"/>
        <v>0.91279023532629044</v>
      </c>
    </row>
    <row r="334" spans="2:15" x14ac:dyDescent="0.3">
      <c r="C334">
        <v>41</v>
      </c>
      <c r="D334">
        <f t="shared" si="43"/>
        <v>41</v>
      </c>
      <c r="E334">
        <f t="shared" si="44"/>
        <v>0</v>
      </c>
      <c r="F334">
        <f>COUNTIF(D324:D334,"&gt;="&amp;D334)</f>
        <v>1</v>
      </c>
      <c r="G334">
        <f t="shared" si="45"/>
        <v>0</v>
      </c>
      <c r="H334">
        <f t="shared" si="46"/>
        <v>1</v>
      </c>
      <c r="I334" s="13">
        <f t="shared" si="47"/>
        <v>0.61363636363636354</v>
      </c>
      <c r="J334" s="13">
        <f t="shared" si="48"/>
        <v>6.1868686868686865E-2</v>
      </c>
      <c r="K334" s="13">
        <f t="shared" si="49"/>
        <v>0.152632331027312</v>
      </c>
      <c r="L334" s="13">
        <f t="shared" si="50"/>
        <v>0.29915387168992685</v>
      </c>
      <c r="M334" s="13">
        <f t="shared" si="51"/>
        <v>0.31448249194643668</v>
      </c>
      <c r="N334" s="13">
        <f t="shared" si="52"/>
        <v>0.91279023532629044</v>
      </c>
    </row>
    <row r="335" spans="2:15" x14ac:dyDescent="0.3">
      <c r="J335" s="13"/>
      <c r="K335" s="13"/>
      <c r="L335" s="13"/>
      <c r="M335" s="13"/>
      <c r="N335" s="13"/>
      <c r="O335" s="13"/>
    </row>
    <row r="336" spans="2:15" x14ac:dyDescent="0.3">
      <c r="B336" s="62" t="s">
        <v>25</v>
      </c>
      <c r="C336" s="62"/>
      <c r="D336" s="62"/>
      <c r="E336" s="62"/>
      <c r="F336" s="62"/>
      <c r="G336" s="62"/>
      <c r="H336" s="62"/>
      <c r="I336" s="62"/>
      <c r="J336" s="62"/>
      <c r="K336" s="62"/>
      <c r="L336" s="62"/>
      <c r="M336" s="62"/>
      <c r="N336" s="62"/>
    </row>
    <row r="337" spans="1:15" ht="15.6" customHeight="1" x14ac:dyDescent="0.3">
      <c r="B337" s="48" t="s">
        <v>23</v>
      </c>
      <c r="C337" s="48" t="s">
        <v>24</v>
      </c>
      <c r="D337" s="48" t="s">
        <v>90</v>
      </c>
      <c r="E337" s="48" t="s">
        <v>91</v>
      </c>
      <c r="F337" s="48" t="s">
        <v>147</v>
      </c>
      <c r="G337" s="48" t="s">
        <v>148</v>
      </c>
      <c r="H337" s="48" t="s">
        <v>149</v>
      </c>
      <c r="I337" s="48" t="s">
        <v>150</v>
      </c>
      <c r="J337" s="48" t="s">
        <v>162</v>
      </c>
      <c r="K337" s="48" t="s">
        <v>151</v>
      </c>
      <c r="L337" s="48" t="s">
        <v>95</v>
      </c>
      <c r="M337" s="48" t="s">
        <v>163</v>
      </c>
      <c r="N337" s="48" t="s">
        <v>164</v>
      </c>
    </row>
    <row r="338" spans="1:15" ht="15.6" customHeight="1" x14ac:dyDescent="0.3">
      <c r="B338" s="48"/>
      <c r="C338" s="48"/>
      <c r="D338" s="48"/>
      <c r="E338" s="48"/>
      <c r="F338" s="48"/>
      <c r="G338" s="48"/>
      <c r="H338" s="48"/>
      <c r="I338" s="48"/>
      <c r="J338" s="48"/>
      <c r="K338" s="48"/>
      <c r="L338" s="48"/>
      <c r="M338" s="48"/>
      <c r="N338" s="48"/>
    </row>
    <row r="339" spans="1:15" x14ac:dyDescent="0.3">
      <c r="D339">
        <v>0</v>
      </c>
      <c r="I339">
        <v>1</v>
      </c>
    </row>
    <row r="340" spans="1:15" x14ac:dyDescent="0.3">
      <c r="B340" s="14">
        <v>27</v>
      </c>
      <c r="C340" s="14"/>
      <c r="D340" s="14">
        <f>MAX(B340,C340)</f>
        <v>27</v>
      </c>
      <c r="E340" s="14">
        <f>IF(B340&gt;0,1,0)</f>
        <v>1</v>
      </c>
      <c r="F340" s="14">
        <f>COUNTIF(D340:D350,"&gt;="&amp;D340)</f>
        <v>11</v>
      </c>
      <c r="G340" s="14">
        <f>IF(E340=1,1,0)</f>
        <v>1</v>
      </c>
      <c r="H340" s="14">
        <f>IF(E340=0,1,0)</f>
        <v>0</v>
      </c>
      <c r="I340" s="15">
        <f>I339*((F340-G340)/F340)</f>
        <v>0.90909090909090906</v>
      </c>
      <c r="J340" s="15">
        <f>G340/(F340*(F340-G340))+J339</f>
        <v>9.0909090909090905E-3</v>
      </c>
      <c r="K340" s="15">
        <f>I340*SQRT(J340)</f>
        <v>8.667841720414475E-2</v>
      </c>
      <c r="L340" s="15">
        <f>_xlfn.NORM.INV(0.975,0,1)*K340</f>
        <v>0.16988657595706066</v>
      </c>
      <c r="M340" s="15">
        <f>MAX(I340-L340,0)</f>
        <v>0.73920433313384837</v>
      </c>
      <c r="N340" s="15">
        <f>MIN(I340+L340,1)</f>
        <v>1</v>
      </c>
    </row>
    <row r="341" spans="1:15" x14ac:dyDescent="0.3">
      <c r="B341" s="14">
        <v>31</v>
      </c>
      <c r="C341" s="14"/>
      <c r="D341" s="14">
        <f t="shared" ref="D341:D350" si="53">MAX(B341,C341)</f>
        <v>31</v>
      </c>
      <c r="E341" s="14">
        <f t="shared" ref="E341:E350" si="54">IF(B341&gt;0,1,0)</f>
        <v>1</v>
      </c>
      <c r="F341" s="14">
        <f>COUNTIF(D340:D350,"&gt;="&amp;D341)</f>
        <v>10</v>
      </c>
      <c r="G341" s="14">
        <f t="shared" ref="G341:G350" si="55">IF(E341=1,1,0)</f>
        <v>1</v>
      </c>
      <c r="H341" s="14">
        <f t="shared" ref="H341:H350" si="56">IF(E341=0,1,0)</f>
        <v>0</v>
      </c>
      <c r="I341" s="15">
        <f t="shared" ref="I341:I350" si="57">I340*((F341-G341)/F341)</f>
        <v>0.81818181818181812</v>
      </c>
      <c r="J341" s="15">
        <f t="shared" ref="J341:J350" si="58">G341/(F341*(F341-G341))+J340</f>
        <v>2.02020202020202E-2</v>
      </c>
      <c r="K341" s="15">
        <f t="shared" ref="K341:K350" si="59">I341*SQRT(J341)</f>
        <v>0.11629129983033294</v>
      </c>
      <c r="L341" s="15">
        <f t="shared" ref="L341:L350" si="60">_xlfn.NORM.INV(0.975,0,1)*K341</f>
        <v>0.22792675938280141</v>
      </c>
      <c r="M341" s="15">
        <f t="shared" ref="M341:M350" si="61">MAX(I341-L341,0)</f>
        <v>0.59025505879901674</v>
      </c>
      <c r="N341" s="15">
        <f t="shared" ref="N341:N350" si="62">MIN(I341+L341,1)</f>
        <v>1</v>
      </c>
    </row>
    <row r="342" spans="1:15" x14ac:dyDescent="0.3">
      <c r="C342">
        <v>32</v>
      </c>
      <c r="D342">
        <f t="shared" si="53"/>
        <v>32</v>
      </c>
      <c r="E342">
        <f t="shared" si="54"/>
        <v>0</v>
      </c>
      <c r="F342">
        <f>COUNTIF(D340:D350,"&gt;="&amp;D342)</f>
        <v>9</v>
      </c>
      <c r="G342">
        <f t="shared" si="55"/>
        <v>0</v>
      </c>
      <c r="H342">
        <f t="shared" si="56"/>
        <v>1</v>
      </c>
      <c r="I342" s="13">
        <f t="shared" si="57"/>
        <v>0.81818181818181812</v>
      </c>
      <c r="J342" s="13">
        <f t="shared" si="58"/>
        <v>2.02020202020202E-2</v>
      </c>
      <c r="K342" s="13">
        <f t="shared" si="59"/>
        <v>0.11629129983033294</v>
      </c>
      <c r="L342" s="13">
        <f t="shared" si="60"/>
        <v>0.22792675938280141</v>
      </c>
      <c r="M342" s="13">
        <f t="shared" si="61"/>
        <v>0.59025505879901674</v>
      </c>
      <c r="N342" s="13">
        <f t="shared" si="62"/>
        <v>1</v>
      </c>
    </row>
    <row r="343" spans="1:15" x14ac:dyDescent="0.3">
      <c r="B343" s="14">
        <v>34</v>
      </c>
      <c r="C343" s="14"/>
      <c r="D343" s="14">
        <f t="shared" si="53"/>
        <v>34</v>
      </c>
      <c r="E343" s="14">
        <f t="shared" si="54"/>
        <v>1</v>
      </c>
      <c r="F343" s="14">
        <f>COUNTIF(D340:D350,"&gt;="&amp;D343)</f>
        <v>8</v>
      </c>
      <c r="G343" s="14">
        <f t="shared" si="55"/>
        <v>1</v>
      </c>
      <c r="H343" s="14">
        <f t="shared" si="56"/>
        <v>0</v>
      </c>
      <c r="I343" s="15">
        <f t="shared" si="57"/>
        <v>0.71590909090909083</v>
      </c>
      <c r="J343" s="15">
        <f t="shared" si="58"/>
        <v>3.8059163059163056E-2</v>
      </c>
      <c r="K343" s="15">
        <f t="shared" si="59"/>
        <v>0.13966497055722782</v>
      </c>
      <c r="L343" s="15">
        <f t="shared" si="60"/>
        <v>0.27373831219401351</v>
      </c>
      <c r="M343" s="15">
        <f t="shared" si="61"/>
        <v>0.44217077871507732</v>
      </c>
      <c r="N343" s="15">
        <f t="shared" si="62"/>
        <v>0.98964740310310439</v>
      </c>
    </row>
    <row r="344" spans="1:15" x14ac:dyDescent="0.3">
      <c r="C344">
        <v>36</v>
      </c>
      <c r="D344">
        <f t="shared" si="53"/>
        <v>36</v>
      </c>
      <c r="E344">
        <f t="shared" si="54"/>
        <v>0</v>
      </c>
      <c r="F344">
        <f>COUNTIF(D340:D350,"&gt;="&amp;D344)</f>
        <v>7</v>
      </c>
      <c r="G344">
        <f t="shared" si="55"/>
        <v>0</v>
      </c>
      <c r="H344">
        <f t="shared" si="56"/>
        <v>1</v>
      </c>
      <c r="I344" s="13">
        <f t="shared" si="57"/>
        <v>0.71590909090909083</v>
      </c>
      <c r="J344" s="13">
        <f t="shared" si="58"/>
        <v>3.8059163059163056E-2</v>
      </c>
      <c r="K344" s="13">
        <f t="shared" si="59"/>
        <v>0.13966497055722782</v>
      </c>
      <c r="L344" s="13">
        <f t="shared" si="60"/>
        <v>0.27373831219401351</v>
      </c>
      <c r="M344" s="13">
        <f t="shared" si="61"/>
        <v>0.44217077871507732</v>
      </c>
      <c r="N344" s="13">
        <f t="shared" si="62"/>
        <v>0.98964740310310439</v>
      </c>
    </row>
    <row r="345" spans="1:15" x14ac:dyDescent="0.3">
      <c r="C345">
        <v>36</v>
      </c>
      <c r="D345">
        <f t="shared" si="53"/>
        <v>36</v>
      </c>
      <c r="E345">
        <f t="shared" si="54"/>
        <v>0</v>
      </c>
      <c r="F345">
        <f>COUNTIF(D340:D350,"&gt;="&amp;D345)</f>
        <v>7</v>
      </c>
      <c r="G345">
        <f t="shared" si="55"/>
        <v>0</v>
      </c>
      <c r="H345">
        <f t="shared" si="56"/>
        <v>1</v>
      </c>
      <c r="I345" s="13">
        <f t="shared" si="57"/>
        <v>0.71590909090909083</v>
      </c>
      <c r="J345" s="13">
        <f t="shared" si="58"/>
        <v>3.8059163059163056E-2</v>
      </c>
      <c r="K345" s="13">
        <f t="shared" si="59"/>
        <v>0.13966497055722782</v>
      </c>
      <c r="L345" s="13">
        <f t="shared" si="60"/>
        <v>0.27373831219401351</v>
      </c>
      <c r="M345" s="13">
        <f t="shared" si="61"/>
        <v>0.44217077871507732</v>
      </c>
      <c r="N345" s="13">
        <f t="shared" si="62"/>
        <v>0.98964740310310439</v>
      </c>
    </row>
    <row r="346" spans="1:15" x14ac:dyDescent="0.3">
      <c r="C346">
        <v>37</v>
      </c>
      <c r="D346">
        <f t="shared" si="53"/>
        <v>37</v>
      </c>
      <c r="E346">
        <f t="shared" si="54"/>
        <v>0</v>
      </c>
      <c r="F346">
        <f>COUNTIF(D340:D350,"&gt;="&amp;D346)</f>
        <v>5</v>
      </c>
      <c r="G346">
        <f t="shared" si="55"/>
        <v>0</v>
      </c>
      <c r="H346">
        <f t="shared" si="56"/>
        <v>1</v>
      </c>
      <c r="I346" s="13">
        <f t="shared" si="57"/>
        <v>0.71590909090909083</v>
      </c>
      <c r="J346" s="13">
        <f t="shared" si="58"/>
        <v>3.8059163059163056E-2</v>
      </c>
      <c r="K346" s="13">
        <f t="shared" si="59"/>
        <v>0.13966497055722782</v>
      </c>
      <c r="L346" s="13">
        <f t="shared" si="60"/>
        <v>0.27373831219401351</v>
      </c>
      <c r="M346" s="13">
        <f t="shared" si="61"/>
        <v>0.44217077871507732</v>
      </c>
      <c r="N346" s="13">
        <f t="shared" si="62"/>
        <v>0.98964740310310439</v>
      </c>
    </row>
    <row r="347" spans="1:15" x14ac:dyDescent="0.3">
      <c r="C347">
        <v>39</v>
      </c>
      <c r="D347">
        <f t="shared" si="53"/>
        <v>39</v>
      </c>
      <c r="E347">
        <f t="shared" si="54"/>
        <v>0</v>
      </c>
      <c r="F347">
        <f>COUNTIF(D340:D350,"&gt;="&amp;D347)</f>
        <v>4</v>
      </c>
      <c r="G347">
        <f t="shared" si="55"/>
        <v>0</v>
      </c>
      <c r="H347">
        <f t="shared" si="56"/>
        <v>1</v>
      </c>
      <c r="I347" s="13">
        <f t="shared" si="57"/>
        <v>0.71590909090909083</v>
      </c>
      <c r="J347" s="13">
        <f t="shared" si="58"/>
        <v>3.8059163059163056E-2</v>
      </c>
      <c r="K347" s="13">
        <f t="shared" si="59"/>
        <v>0.13966497055722782</v>
      </c>
      <c r="L347" s="13">
        <f t="shared" si="60"/>
        <v>0.27373831219401351</v>
      </c>
      <c r="M347" s="13">
        <f t="shared" si="61"/>
        <v>0.44217077871507732</v>
      </c>
      <c r="N347" s="13">
        <f t="shared" si="62"/>
        <v>0.98964740310310439</v>
      </c>
    </row>
    <row r="348" spans="1:15" x14ac:dyDescent="0.3">
      <c r="C348">
        <v>39</v>
      </c>
      <c r="D348">
        <f t="shared" si="53"/>
        <v>39</v>
      </c>
      <c r="E348">
        <f t="shared" si="54"/>
        <v>0</v>
      </c>
      <c r="F348">
        <f>COUNTIF(D340:D350,"&gt;="&amp;D348)</f>
        <v>4</v>
      </c>
      <c r="G348">
        <f t="shared" si="55"/>
        <v>0</v>
      </c>
      <c r="H348">
        <f t="shared" si="56"/>
        <v>1</v>
      </c>
      <c r="I348" s="13">
        <f t="shared" si="57"/>
        <v>0.71590909090909083</v>
      </c>
      <c r="J348" s="13">
        <f t="shared" si="58"/>
        <v>3.8059163059163056E-2</v>
      </c>
      <c r="K348" s="13">
        <f t="shared" si="59"/>
        <v>0.13966497055722782</v>
      </c>
      <c r="L348" s="13">
        <f t="shared" si="60"/>
        <v>0.27373831219401351</v>
      </c>
      <c r="M348" s="13">
        <f t="shared" si="61"/>
        <v>0.44217077871507732</v>
      </c>
      <c r="N348" s="13">
        <f t="shared" si="62"/>
        <v>0.98964740310310439</v>
      </c>
    </row>
    <row r="349" spans="1:15" x14ac:dyDescent="0.3">
      <c r="C349">
        <v>40</v>
      </c>
      <c r="D349">
        <f t="shared" si="53"/>
        <v>40</v>
      </c>
      <c r="E349">
        <f t="shared" si="54"/>
        <v>0</v>
      </c>
      <c r="F349">
        <f>COUNTIF(D340:D350,"&gt;="&amp;D349)</f>
        <v>2</v>
      </c>
      <c r="G349">
        <f t="shared" si="55"/>
        <v>0</v>
      </c>
      <c r="H349">
        <f t="shared" si="56"/>
        <v>1</v>
      </c>
      <c r="I349" s="13">
        <f t="shared" si="57"/>
        <v>0.71590909090909083</v>
      </c>
      <c r="J349" s="13">
        <f t="shared" si="58"/>
        <v>3.8059163059163056E-2</v>
      </c>
      <c r="K349" s="13">
        <f t="shared" si="59"/>
        <v>0.13966497055722782</v>
      </c>
      <c r="L349" s="13">
        <f t="shared" si="60"/>
        <v>0.27373831219401351</v>
      </c>
      <c r="M349" s="13">
        <f t="shared" si="61"/>
        <v>0.44217077871507732</v>
      </c>
      <c r="N349" s="13">
        <f t="shared" si="62"/>
        <v>0.98964740310310439</v>
      </c>
    </row>
    <row r="350" spans="1:15" x14ac:dyDescent="0.3">
      <c r="C350">
        <v>41</v>
      </c>
      <c r="D350">
        <f t="shared" si="53"/>
        <v>41</v>
      </c>
      <c r="E350">
        <f t="shared" si="54"/>
        <v>0</v>
      </c>
      <c r="F350">
        <f>COUNTIF(D340:D350,"&gt;="&amp;D350)</f>
        <v>1</v>
      </c>
      <c r="G350">
        <f t="shared" si="55"/>
        <v>0</v>
      </c>
      <c r="H350">
        <f t="shared" si="56"/>
        <v>1</v>
      </c>
      <c r="I350" s="13">
        <f t="shared" si="57"/>
        <v>0.71590909090909083</v>
      </c>
      <c r="J350" s="13">
        <f t="shared" si="58"/>
        <v>3.8059163059163056E-2</v>
      </c>
      <c r="K350" s="13">
        <f t="shared" si="59"/>
        <v>0.13966497055722782</v>
      </c>
      <c r="L350" s="13">
        <f t="shared" si="60"/>
        <v>0.27373831219401351</v>
      </c>
      <c r="M350" s="13">
        <f t="shared" si="61"/>
        <v>0.44217077871507732</v>
      </c>
      <c r="N350" s="13">
        <f t="shared" si="62"/>
        <v>0.98964740310310439</v>
      </c>
    </row>
    <row r="351" spans="1:15" x14ac:dyDescent="0.3">
      <c r="J351" s="13"/>
      <c r="K351" s="13"/>
      <c r="L351" s="13"/>
      <c r="M351" s="13"/>
      <c r="N351" s="13"/>
      <c r="O351" s="13"/>
    </row>
    <row r="352" spans="1:15" x14ac:dyDescent="0.3">
      <c r="A352" s="23" t="s">
        <v>4</v>
      </c>
      <c r="B352" s="90" t="s">
        <v>27</v>
      </c>
      <c r="C352" s="90"/>
      <c r="D352" s="90"/>
      <c r="E352" s="90"/>
      <c r="F352" s="90"/>
      <c r="G352" s="90"/>
      <c r="H352" s="90"/>
      <c r="I352" s="90"/>
      <c r="J352" s="90"/>
      <c r="K352" s="90"/>
    </row>
    <row r="353" spans="1:11" x14ac:dyDescent="0.3">
      <c r="A353" s="23"/>
      <c r="B353" s="90"/>
      <c r="C353" s="90"/>
      <c r="D353" s="90"/>
      <c r="E353" s="90"/>
      <c r="F353" s="90"/>
      <c r="G353" s="90"/>
      <c r="H353" s="90"/>
      <c r="I353" s="90"/>
      <c r="J353" s="90"/>
      <c r="K353" s="90"/>
    </row>
    <row r="355" spans="1:11" x14ac:dyDescent="0.3">
      <c r="A355" s="19" t="s">
        <v>100</v>
      </c>
      <c r="B355" s="75" t="s">
        <v>101</v>
      </c>
      <c r="C355" s="75"/>
      <c r="D355" s="75"/>
      <c r="E355" s="75"/>
      <c r="F355" s="75"/>
      <c r="G355" s="75"/>
      <c r="H355" s="75"/>
      <c r="I355" s="75"/>
      <c r="J355" s="75"/>
      <c r="K355" s="75"/>
    </row>
    <row r="356" spans="1:11" ht="15.6" x14ac:dyDescent="0.35">
      <c r="B356" s="77" t="s">
        <v>102</v>
      </c>
      <c r="C356" s="77"/>
      <c r="D356" s="77"/>
      <c r="E356" s="87" t="s">
        <v>123</v>
      </c>
      <c r="F356" s="87"/>
      <c r="G356" s="87"/>
      <c r="H356" s="87"/>
      <c r="I356" s="87"/>
      <c r="J356" s="87"/>
      <c r="K356" s="87"/>
    </row>
    <row r="357" spans="1:11" ht="15.6" x14ac:dyDescent="0.35">
      <c r="B357" s="77" t="s">
        <v>103</v>
      </c>
      <c r="C357" s="77"/>
      <c r="D357" s="77"/>
      <c r="E357" s="87" t="s">
        <v>124</v>
      </c>
      <c r="F357" s="87"/>
      <c r="G357" s="87"/>
      <c r="H357" s="87"/>
      <c r="I357" s="87"/>
      <c r="J357" s="87"/>
      <c r="K357" s="87"/>
    </row>
    <row r="358" spans="1:11" x14ac:dyDescent="0.3">
      <c r="B358" s="88" t="s">
        <v>104</v>
      </c>
      <c r="C358" s="88"/>
      <c r="D358" s="88"/>
      <c r="E358" s="20">
        <v>0.05</v>
      </c>
    </row>
    <row r="360" spans="1:11" x14ac:dyDescent="0.3">
      <c r="A360" s="19" t="s">
        <v>105</v>
      </c>
      <c r="B360" s="75" t="s">
        <v>106</v>
      </c>
      <c r="C360" s="75"/>
      <c r="D360" s="75"/>
      <c r="E360" s="75"/>
      <c r="F360" s="75"/>
      <c r="G360" s="75"/>
      <c r="H360" s="75"/>
      <c r="I360" s="75"/>
      <c r="J360" s="75"/>
      <c r="K360" s="75"/>
    </row>
    <row r="361" spans="1:11" x14ac:dyDescent="0.3">
      <c r="B361" t="s">
        <v>107</v>
      </c>
      <c r="D361" s="85"/>
      <c r="E361" s="85"/>
      <c r="F361" s="85"/>
      <c r="G361" s="85"/>
      <c r="H361" s="85"/>
      <c r="I361" s="85"/>
      <c r="J361" s="85"/>
      <c r="K361" s="85"/>
    </row>
    <row r="362" spans="1:11" x14ac:dyDescent="0.3">
      <c r="D362" s="21"/>
      <c r="E362" s="21"/>
      <c r="F362" s="21"/>
      <c r="G362" s="21"/>
      <c r="H362" s="21"/>
      <c r="I362" s="21"/>
      <c r="J362" s="21"/>
      <c r="K362" s="21"/>
    </row>
    <row r="363" spans="1:11" x14ac:dyDescent="0.3">
      <c r="D363" s="21"/>
      <c r="E363" s="21"/>
      <c r="F363" s="21"/>
      <c r="G363" s="21"/>
      <c r="H363" s="21"/>
      <c r="I363" s="21"/>
      <c r="J363" s="21"/>
      <c r="K363" s="21"/>
    </row>
    <row r="364" spans="1:11" x14ac:dyDescent="0.3">
      <c r="D364" s="21"/>
      <c r="E364" s="21"/>
      <c r="F364" s="21"/>
      <c r="G364" s="21"/>
      <c r="H364" s="21"/>
      <c r="I364" s="21"/>
      <c r="J364" s="21"/>
      <c r="K364" s="21"/>
    </row>
    <row r="365" spans="1:11" ht="14.4" customHeight="1" x14ac:dyDescent="0.35">
      <c r="D365" s="21" t="s">
        <v>119</v>
      </c>
      <c r="E365" s="85" t="s">
        <v>122</v>
      </c>
      <c r="F365" s="85"/>
      <c r="G365" s="85"/>
      <c r="H365" s="85"/>
      <c r="I365" s="85"/>
      <c r="J365" s="85"/>
      <c r="K365" s="85"/>
    </row>
    <row r="366" spans="1:11" ht="15.6" x14ac:dyDescent="0.35">
      <c r="D366" s="21" t="s">
        <v>120</v>
      </c>
      <c r="E366" s="85" t="s">
        <v>121</v>
      </c>
      <c r="F366" s="85"/>
      <c r="G366" s="85"/>
      <c r="H366" s="85"/>
      <c r="I366" s="85"/>
      <c r="J366" s="85"/>
      <c r="K366" s="85"/>
    </row>
    <row r="367" spans="1:11" x14ac:dyDescent="0.3">
      <c r="D367" s="21"/>
      <c r="E367" s="21"/>
      <c r="F367" s="21"/>
      <c r="G367" s="21"/>
      <c r="H367" s="21"/>
      <c r="I367" s="21"/>
      <c r="J367" s="21"/>
      <c r="K367" s="21"/>
    </row>
    <row r="368" spans="1:11" ht="15.6" x14ac:dyDescent="0.3">
      <c r="A368" s="19" t="s">
        <v>108</v>
      </c>
      <c r="B368" s="75" t="s">
        <v>109</v>
      </c>
      <c r="C368" s="75"/>
      <c r="D368" s="75"/>
      <c r="E368" s="75"/>
      <c r="F368" s="75"/>
      <c r="G368" s="75"/>
      <c r="H368" s="75"/>
      <c r="I368" s="75"/>
      <c r="J368" s="75"/>
      <c r="K368" s="75"/>
    </row>
    <row r="369" spans="1:11" ht="16.8" x14ac:dyDescent="0.35">
      <c r="B369" t="s">
        <v>110</v>
      </c>
      <c r="C369" t="s">
        <v>111</v>
      </c>
      <c r="D369" t="s">
        <v>130</v>
      </c>
      <c r="E369" t="s">
        <v>112</v>
      </c>
      <c r="F369">
        <f>_xlfn.CHISQ.INV(0.95,1)</f>
        <v>3.8414588206941236</v>
      </c>
    </row>
    <row r="371" spans="1:11" x14ac:dyDescent="0.3">
      <c r="A371" s="19" t="s">
        <v>113</v>
      </c>
      <c r="B371" s="75" t="s">
        <v>114</v>
      </c>
      <c r="C371" s="75"/>
      <c r="D371" s="75"/>
      <c r="E371" s="75"/>
      <c r="F371" s="75"/>
      <c r="G371" s="75"/>
      <c r="H371" s="75"/>
      <c r="I371" s="75"/>
      <c r="J371" s="75"/>
      <c r="K371" s="75"/>
    </row>
    <row r="372" spans="1:11" x14ac:dyDescent="0.3">
      <c r="A372" s="21"/>
      <c r="B372" s="78" t="s">
        <v>22</v>
      </c>
      <c r="C372" s="83"/>
      <c r="D372" s="91" t="s">
        <v>25</v>
      </c>
      <c r="E372" s="92"/>
      <c r="F372" s="21"/>
    </row>
    <row r="373" spans="1:11" x14ac:dyDescent="0.3">
      <c r="A373" s="21"/>
      <c r="B373" s="63" t="s">
        <v>165</v>
      </c>
      <c r="C373" s="65" t="s">
        <v>89</v>
      </c>
      <c r="D373" s="67" t="s">
        <v>165</v>
      </c>
      <c r="E373" s="69" t="s">
        <v>89</v>
      </c>
      <c r="F373" s="21"/>
    </row>
    <row r="374" spans="1:11" x14ac:dyDescent="0.3">
      <c r="A374" s="21"/>
      <c r="B374" s="64"/>
      <c r="C374" s="66"/>
      <c r="D374" s="68"/>
      <c r="E374" s="70"/>
      <c r="F374" s="21"/>
    </row>
    <row r="375" spans="1:11" x14ac:dyDescent="0.3">
      <c r="A375" s="21"/>
      <c r="B375" s="64"/>
      <c r="C375" s="66"/>
      <c r="D375" s="68"/>
      <c r="E375" s="70"/>
      <c r="F375" s="21"/>
    </row>
    <row r="376" spans="1:11" x14ac:dyDescent="0.3">
      <c r="A376" s="21"/>
      <c r="B376" s="3">
        <v>28</v>
      </c>
      <c r="C376" s="4">
        <v>39</v>
      </c>
      <c r="D376" s="3">
        <v>27</v>
      </c>
      <c r="E376" s="4">
        <v>37</v>
      </c>
      <c r="F376" s="21"/>
    </row>
    <row r="377" spans="1:11" x14ac:dyDescent="0.3">
      <c r="A377" s="21"/>
      <c r="B377" s="3">
        <v>25</v>
      </c>
      <c r="C377" s="4">
        <v>41</v>
      </c>
      <c r="D377" s="3">
        <v>31</v>
      </c>
      <c r="E377" s="4">
        <v>36</v>
      </c>
      <c r="F377" s="21"/>
    </row>
    <row r="378" spans="1:11" x14ac:dyDescent="0.3">
      <c r="A378" s="21"/>
      <c r="B378" s="3">
        <v>31</v>
      </c>
      <c r="C378" s="4">
        <v>37</v>
      </c>
      <c r="D378" s="3">
        <v>34</v>
      </c>
      <c r="E378" s="4">
        <v>39</v>
      </c>
      <c r="F378" s="21"/>
    </row>
    <row r="379" spans="1:11" x14ac:dyDescent="0.3">
      <c r="A379" s="21"/>
      <c r="B379" s="3">
        <v>32</v>
      </c>
      <c r="C379" s="4">
        <v>35</v>
      </c>
      <c r="D379" s="3"/>
      <c r="E379" s="4">
        <v>40</v>
      </c>
      <c r="F379" s="21"/>
    </row>
    <row r="380" spans="1:11" x14ac:dyDescent="0.3">
      <c r="B380" s="3"/>
      <c r="C380" s="4">
        <v>38</v>
      </c>
      <c r="D380" s="3"/>
      <c r="E380" s="4">
        <v>36</v>
      </c>
    </row>
    <row r="381" spans="1:11" x14ac:dyDescent="0.3">
      <c r="B381" s="3"/>
      <c r="C381" s="4">
        <v>36</v>
      </c>
      <c r="D381" s="3"/>
      <c r="E381" s="4">
        <v>32</v>
      </c>
    </row>
    <row r="382" spans="1:11" x14ac:dyDescent="0.3">
      <c r="B382" s="3"/>
      <c r="C382" s="4">
        <v>29</v>
      </c>
      <c r="D382" s="3"/>
      <c r="E382" s="4">
        <v>39</v>
      </c>
    </row>
    <row r="383" spans="1:11" x14ac:dyDescent="0.3">
      <c r="B383" s="6"/>
      <c r="C383" s="8"/>
      <c r="D383" s="6"/>
      <c r="E383" s="8">
        <v>41</v>
      </c>
    </row>
    <row r="386" spans="2:11" ht="14.4" customHeight="1" x14ac:dyDescent="0.3">
      <c r="B386" s="84" t="s">
        <v>127</v>
      </c>
      <c r="C386" s="47" t="s">
        <v>128</v>
      </c>
      <c r="D386" s="47" t="s">
        <v>136</v>
      </c>
      <c r="E386" s="62" t="s">
        <v>137</v>
      </c>
      <c r="F386" s="47" t="s">
        <v>138</v>
      </c>
      <c r="G386" s="62" t="s">
        <v>139</v>
      </c>
      <c r="H386" s="84" t="s">
        <v>140</v>
      </c>
      <c r="I386" s="84" t="s">
        <v>141</v>
      </c>
      <c r="J386" s="47" t="s">
        <v>142</v>
      </c>
      <c r="K386" s="62" t="s">
        <v>143</v>
      </c>
    </row>
    <row r="387" spans="2:11" ht="14.4" customHeight="1" x14ac:dyDescent="0.3">
      <c r="B387" s="84"/>
      <c r="C387" s="47"/>
      <c r="D387" s="47"/>
      <c r="E387" s="62"/>
      <c r="F387" s="47"/>
      <c r="G387" s="62"/>
      <c r="H387" s="84"/>
      <c r="I387" s="84"/>
      <c r="J387" s="47"/>
      <c r="K387" s="62"/>
    </row>
    <row r="388" spans="2:11" x14ac:dyDescent="0.3">
      <c r="B388">
        <v>25</v>
      </c>
      <c r="C388">
        <v>1</v>
      </c>
      <c r="D388">
        <f>COUNTIF(B376:C383,"&gt;="&amp;B388)</f>
        <v>11</v>
      </c>
      <c r="E388">
        <f>COUNTIF(D376:E383,"&gt;="&amp;B388)</f>
        <v>11</v>
      </c>
      <c r="F388">
        <f>IF(C388=1,1,0)</f>
        <v>1</v>
      </c>
      <c r="G388">
        <f>IF(C388=2,1,0)</f>
        <v>0</v>
      </c>
      <c r="H388">
        <f>SUM(D388:E388)</f>
        <v>22</v>
      </c>
      <c r="I388">
        <f>SUM(F388:G388)</f>
        <v>1</v>
      </c>
      <c r="J388" s="13">
        <f>D388*(I388/H388)</f>
        <v>0.5</v>
      </c>
      <c r="K388" s="13">
        <f>E388*(I388/H388)</f>
        <v>0.5</v>
      </c>
    </row>
    <row r="389" spans="2:11" x14ac:dyDescent="0.3">
      <c r="B389">
        <v>27</v>
      </c>
      <c r="C389">
        <v>2</v>
      </c>
      <c r="D389">
        <f>COUNTIF(B376:C383,"&gt;="&amp;B389)</f>
        <v>10</v>
      </c>
      <c r="E389">
        <f>COUNTIF(D376:E383,"&gt;="&amp;B389)</f>
        <v>11</v>
      </c>
      <c r="F389">
        <f>IF(C389=1,1,0)</f>
        <v>0</v>
      </c>
      <c r="G389">
        <f t="shared" ref="G389:G394" si="63">IF(C389=2,1,0)</f>
        <v>1</v>
      </c>
      <c r="H389">
        <f t="shared" ref="H389:H394" si="64">SUM(D389:E389)</f>
        <v>21</v>
      </c>
      <c r="I389">
        <f t="shared" ref="I389:I394" si="65">SUM(F389:G389)</f>
        <v>1</v>
      </c>
      <c r="J389" s="13">
        <f t="shared" ref="J389:J394" si="66">D389*(I389/H389)</f>
        <v>0.47619047619047616</v>
      </c>
      <c r="K389" s="13">
        <f t="shared" ref="K389:K394" si="67">E389*(I389/H389)</f>
        <v>0.52380952380952372</v>
      </c>
    </row>
    <row r="390" spans="2:11" x14ac:dyDescent="0.3">
      <c r="B390">
        <v>28</v>
      </c>
      <c r="C390">
        <v>1</v>
      </c>
      <c r="D390">
        <f>COUNTIF(B376:C383,"&gt;="&amp;B390)</f>
        <v>10</v>
      </c>
      <c r="E390">
        <f>COUNTIF(D376:E383,"&gt;="&amp;B390)</f>
        <v>10</v>
      </c>
      <c r="F390">
        <f t="shared" ref="F390:F394" si="68">IF(C390=1,1,0)</f>
        <v>1</v>
      </c>
      <c r="G390">
        <f t="shared" si="63"/>
        <v>0</v>
      </c>
      <c r="H390">
        <f t="shared" si="64"/>
        <v>20</v>
      </c>
      <c r="I390">
        <f t="shared" si="65"/>
        <v>1</v>
      </c>
      <c r="J390" s="13">
        <f t="shared" si="66"/>
        <v>0.5</v>
      </c>
      <c r="K390" s="13">
        <f t="shared" si="67"/>
        <v>0.5</v>
      </c>
    </row>
    <row r="391" spans="2:11" x14ac:dyDescent="0.3">
      <c r="B391">
        <v>31</v>
      </c>
      <c r="C391">
        <v>1</v>
      </c>
      <c r="D391">
        <f>COUNTIF(B376:C383,"&gt;="&amp;B391)</f>
        <v>8</v>
      </c>
      <c r="E391">
        <f>COUNTIF(D376:E383,"&gt;="&amp;B391)</f>
        <v>10</v>
      </c>
      <c r="F391">
        <f t="shared" si="68"/>
        <v>1</v>
      </c>
      <c r="G391">
        <f t="shared" si="63"/>
        <v>0</v>
      </c>
      <c r="H391">
        <f t="shared" si="64"/>
        <v>18</v>
      </c>
      <c r="I391">
        <f t="shared" si="65"/>
        <v>1</v>
      </c>
      <c r="J391" s="13">
        <f t="shared" si="66"/>
        <v>0.44444444444444442</v>
      </c>
      <c r="K391" s="13">
        <f t="shared" si="67"/>
        <v>0.55555555555555558</v>
      </c>
    </row>
    <row r="392" spans="2:11" x14ac:dyDescent="0.3">
      <c r="B392">
        <v>31</v>
      </c>
      <c r="C392">
        <v>2</v>
      </c>
      <c r="D392">
        <f>COUNTIF(B376:C383,"&gt;="&amp;B392)</f>
        <v>8</v>
      </c>
      <c r="E392">
        <f>COUNTIF(D376:E383,"&gt;="&amp;B392)</f>
        <v>10</v>
      </c>
      <c r="F392">
        <f t="shared" si="68"/>
        <v>0</v>
      </c>
      <c r="G392">
        <f t="shared" si="63"/>
        <v>1</v>
      </c>
      <c r="H392">
        <f t="shared" si="64"/>
        <v>18</v>
      </c>
      <c r="I392">
        <f t="shared" si="65"/>
        <v>1</v>
      </c>
      <c r="J392" s="13">
        <f t="shared" si="66"/>
        <v>0.44444444444444442</v>
      </c>
      <c r="K392" s="13">
        <f t="shared" si="67"/>
        <v>0.55555555555555558</v>
      </c>
    </row>
    <row r="393" spans="2:11" x14ac:dyDescent="0.3">
      <c r="B393">
        <v>32</v>
      </c>
      <c r="C393">
        <v>1</v>
      </c>
      <c r="D393">
        <f>COUNTIF(B376:C383,"&gt;="&amp;B393)</f>
        <v>7</v>
      </c>
      <c r="E393">
        <f>COUNTIF(D376:E383,"&gt;="&amp;B393)</f>
        <v>9</v>
      </c>
      <c r="F393">
        <f t="shared" si="68"/>
        <v>1</v>
      </c>
      <c r="G393">
        <f t="shared" si="63"/>
        <v>0</v>
      </c>
      <c r="H393">
        <f t="shared" si="64"/>
        <v>16</v>
      </c>
      <c r="I393">
        <f t="shared" si="65"/>
        <v>1</v>
      </c>
      <c r="J393" s="13">
        <f t="shared" si="66"/>
        <v>0.4375</v>
      </c>
      <c r="K393" s="13">
        <f t="shared" si="67"/>
        <v>0.5625</v>
      </c>
    </row>
    <row r="394" spans="2:11" x14ac:dyDescent="0.3">
      <c r="B394">
        <v>34</v>
      </c>
      <c r="C394">
        <v>2</v>
      </c>
      <c r="D394">
        <f>COUNTIF(B376:C383,"&gt;="&amp;B394)</f>
        <v>6</v>
      </c>
      <c r="E394">
        <f>COUNTIF(D376:E383,"&gt;="&amp;B394)</f>
        <v>8</v>
      </c>
      <c r="F394">
        <f t="shared" si="68"/>
        <v>0</v>
      </c>
      <c r="G394">
        <f t="shared" si="63"/>
        <v>1</v>
      </c>
      <c r="H394">
        <f t="shared" si="64"/>
        <v>14</v>
      </c>
      <c r="I394">
        <f t="shared" si="65"/>
        <v>1</v>
      </c>
      <c r="J394" s="13">
        <f t="shared" si="66"/>
        <v>0.42857142857142855</v>
      </c>
      <c r="K394" s="13">
        <f t="shared" si="67"/>
        <v>0.5714285714285714</v>
      </c>
    </row>
    <row r="396" spans="2:11" ht="15.6" x14ac:dyDescent="0.3">
      <c r="F396" s="43" t="s">
        <v>138</v>
      </c>
      <c r="G396" s="44" t="s">
        <v>139</v>
      </c>
      <c r="H396" s="45"/>
      <c r="I396" s="45"/>
      <c r="J396" s="43" t="s">
        <v>142</v>
      </c>
      <c r="K396" s="44" t="s">
        <v>143</v>
      </c>
    </row>
    <row r="397" spans="2:11" x14ac:dyDescent="0.3">
      <c r="E397" s="2" t="s">
        <v>144</v>
      </c>
      <c r="F397">
        <f>SUM(F388:F394)</f>
        <v>4</v>
      </c>
      <c r="G397">
        <f>SUM(G388:G394)</f>
        <v>3</v>
      </c>
      <c r="J397" s="13">
        <f>SUM(J388:J394)</f>
        <v>3.2311507936507935</v>
      </c>
      <c r="K397" s="13">
        <f>SUM(K388:K394)</f>
        <v>3.7688492063492056</v>
      </c>
    </row>
    <row r="399" spans="2:11" ht="16.2" x14ac:dyDescent="0.3">
      <c r="I399" s="2" t="s">
        <v>168</v>
      </c>
      <c r="J399" s="13">
        <f>(F397-J397)^2/J397</f>
        <v>0.18294692506006607</v>
      </c>
      <c r="K399" s="13">
        <f>(G397-K397)^2/K397</f>
        <v>0.15684604762322554</v>
      </c>
    </row>
    <row r="401" spans="1:11" ht="16.2" x14ac:dyDescent="0.3">
      <c r="I401" s="2" t="s">
        <v>169</v>
      </c>
      <c r="J401" s="13">
        <f>SUM(J399:K399)</f>
        <v>0.33979297268329162</v>
      </c>
    </row>
    <row r="402" spans="1:11" x14ac:dyDescent="0.3">
      <c r="I402" s="2" t="s">
        <v>129</v>
      </c>
      <c r="J402" s="13">
        <f>1-_xlfn.CHISQ.DIST(J401,1,TRUE)</f>
        <v>0.55994874638076286</v>
      </c>
    </row>
    <row r="405" spans="1:11" ht="15.6" x14ac:dyDescent="0.3">
      <c r="A405" s="19" t="s">
        <v>115</v>
      </c>
      <c r="B405" s="75" t="s">
        <v>116</v>
      </c>
      <c r="C405" s="75"/>
      <c r="D405" s="75"/>
      <c r="E405" s="75"/>
      <c r="F405" s="75"/>
      <c r="G405" s="75"/>
      <c r="H405" s="75"/>
      <c r="I405" s="75"/>
      <c r="J405" s="75"/>
      <c r="K405" s="75"/>
    </row>
    <row r="406" spans="1:11" ht="14.4" customHeight="1" x14ac:dyDescent="0.3">
      <c r="B406" s="76" t="str">
        <f>IF(J401&gt;=F369,"Reject the Null Hypothesis","Fail to reject the Null Hypothesis")</f>
        <v>Fail to reject the Null Hypothesis</v>
      </c>
      <c r="C406" s="76"/>
      <c r="D406" s="76"/>
      <c r="E406" s="76"/>
      <c r="F406" s="77" t="s">
        <v>156</v>
      </c>
      <c r="G406" s="77"/>
      <c r="H406" s="77"/>
      <c r="I406" s="77"/>
      <c r="J406" s="77"/>
      <c r="K406" s="77"/>
    </row>
    <row r="407" spans="1:11" x14ac:dyDescent="0.3">
      <c r="F407" s="77"/>
      <c r="G407" s="77"/>
      <c r="H407" s="77"/>
      <c r="I407" s="77"/>
      <c r="J407" s="77"/>
      <c r="K407" s="77"/>
    </row>
    <row r="408" spans="1:11" x14ac:dyDescent="0.3">
      <c r="B408" s="85" t="s">
        <v>145</v>
      </c>
      <c r="C408" s="85"/>
      <c r="D408" s="85"/>
      <c r="E408" s="85"/>
      <c r="F408" s="85"/>
      <c r="G408" s="85"/>
      <c r="H408" s="85"/>
      <c r="I408" s="85"/>
      <c r="J408" s="85"/>
      <c r="K408" s="85"/>
    </row>
    <row r="409" spans="1:11" x14ac:dyDescent="0.3">
      <c r="B409" s="85"/>
      <c r="C409" s="85"/>
      <c r="D409" s="85"/>
      <c r="E409" s="85"/>
      <c r="F409" s="85"/>
      <c r="G409" s="85"/>
      <c r="H409" s="85"/>
      <c r="I409" s="85"/>
      <c r="J409" s="85"/>
      <c r="K409" s="85"/>
    </row>
    <row r="410" spans="1:11" x14ac:dyDescent="0.3">
      <c r="F410" s="1"/>
      <c r="G410" s="1"/>
      <c r="H410" s="1"/>
      <c r="I410" s="1"/>
      <c r="J410" s="1"/>
      <c r="K410" s="1"/>
    </row>
    <row r="411" spans="1:11" x14ac:dyDescent="0.3">
      <c r="A411" s="23">
        <v>5</v>
      </c>
      <c r="B411" s="90" t="s">
        <v>28</v>
      </c>
      <c r="C411" s="90"/>
      <c r="D411" s="90"/>
      <c r="E411" s="90"/>
      <c r="F411" s="90"/>
      <c r="G411" s="90"/>
      <c r="H411" s="90"/>
      <c r="I411" s="90"/>
      <c r="J411" s="90"/>
      <c r="K411" s="90"/>
    </row>
    <row r="413" spans="1:11" x14ac:dyDescent="0.3">
      <c r="B413" s="47" t="s">
        <v>22</v>
      </c>
      <c r="C413" s="47"/>
    </row>
    <row r="414" spans="1:11" ht="15.6" x14ac:dyDescent="0.35">
      <c r="B414" s="2" t="s">
        <v>90</v>
      </c>
      <c r="C414" s="2" t="s">
        <v>166</v>
      </c>
    </row>
    <row r="415" spans="1:11" x14ac:dyDescent="0.3">
      <c r="B415">
        <v>0</v>
      </c>
      <c r="C415" s="42">
        <v>1</v>
      </c>
    </row>
    <row r="416" spans="1:11" x14ac:dyDescent="0.3">
      <c r="B416" s="5">
        <v>0</v>
      </c>
      <c r="C416" s="35">
        <v>0.90909090909090906</v>
      </c>
    </row>
    <row r="417" spans="2:15" x14ac:dyDescent="0.3">
      <c r="B417">
        <v>25</v>
      </c>
      <c r="C417" s="13">
        <v>0.90909090909090906</v>
      </c>
    </row>
    <row r="418" spans="2:15" x14ac:dyDescent="0.3">
      <c r="B418" s="5">
        <v>25</v>
      </c>
      <c r="C418" s="35">
        <v>0.81818181818181812</v>
      </c>
    </row>
    <row r="419" spans="2:15" x14ac:dyDescent="0.3">
      <c r="B419">
        <v>28</v>
      </c>
      <c r="C419" s="13">
        <v>0.81818181818181812</v>
      </c>
    </row>
    <row r="420" spans="2:15" x14ac:dyDescent="0.3">
      <c r="B420">
        <v>29</v>
      </c>
      <c r="C420" s="13">
        <v>0.81818181818181812</v>
      </c>
    </row>
    <row r="421" spans="2:15" x14ac:dyDescent="0.3">
      <c r="B421" s="5">
        <v>29</v>
      </c>
      <c r="C421" s="35">
        <v>0.71590909090909083</v>
      </c>
    </row>
    <row r="422" spans="2:15" x14ac:dyDescent="0.3">
      <c r="B422">
        <v>31</v>
      </c>
      <c r="C422" s="13">
        <v>0.71590909090909083</v>
      </c>
    </row>
    <row r="423" spans="2:15" x14ac:dyDescent="0.3">
      <c r="B423" s="5">
        <v>31</v>
      </c>
      <c r="C423" s="35">
        <v>0.61363636363636354</v>
      </c>
    </row>
    <row r="424" spans="2:15" x14ac:dyDescent="0.3">
      <c r="B424">
        <v>32</v>
      </c>
      <c r="C424" s="13">
        <v>0.61363636363636354</v>
      </c>
    </row>
    <row r="425" spans="2:15" x14ac:dyDescent="0.3">
      <c r="B425">
        <v>35</v>
      </c>
      <c r="C425" s="13">
        <v>0.61363636363636354</v>
      </c>
    </row>
    <row r="426" spans="2:15" x14ac:dyDescent="0.3">
      <c r="B426">
        <v>36</v>
      </c>
      <c r="C426" s="13">
        <v>0.61363636363636354</v>
      </c>
    </row>
    <row r="427" spans="2:15" x14ac:dyDescent="0.3">
      <c r="B427">
        <v>37</v>
      </c>
      <c r="C427" s="13">
        <v>0.61363636363636354</v>
      </c>
    </row>
    <row r="428" spans="2:15" x14ac:dyDescent="0.3">
      <c r="B428">
        <v>38</v>
      </c>
      <c r="C428" s="13">
        <v>0.61363636363636354</v>
      </c>
    </row>
    <row r="429" spans="2:15" x14ac:dyDescent="0.3">
      <c r="B429">
        <v>39</v>
      </c>
      <c r="C429" s="13">
        <v>0.61363636363636354</v>
      </c>
    </row>
    <row r="430" spans="2:15" x14ac:dyDescent="0.3">
      <c r="B430">
        <v>41</v>
      </c>
      <c r="C430" s="13">
        <v>0.61363636363636354</v>
      </c>
    </row>
    <row r="431" spans="2:15" x14ac:dyDescent="0.3">
      <c r="J431" s="13"/>
      <c r="K431" s="13"/>
      <c r="L431" s="13"/>
      <c r="M431" s="13"/>
      <c r="N431" s="13"/>
      <c r="O431" s="13"/>
    </row>
    <row r="434" spans="2:3" x14ac:dyDescent="0.3">
      <c r="B434" s="62" t="s">
        <v>25</v>
      </c>
      <c r="C434" s="62"/>
    </row>
    <row r="435" spans="2:3" ht="15.6" x14ac:dyDescent="0.35">
      <c r="B435" s="40" t="s">
        <v>90</v>
      </c>
      <c r="C435" s="40" t="s">
        <v>166</v>
      </c>
    </row>
    <row r="436" spans="2:3" x14ac:dyDescent="0.3">
      <c r="B436">
        <v>0</v>
      </c>
      <c r="C436" s="42">
        <v>1</v>
      </c>
    </row>
    <row r="437" spans="2:3" x14ac:dyDescent="0.3">
      <c r="B437" s="36">
        <v>0</v>
      </c>
      <c r="C437" s="37">
        <v>0.90909090909090906</v>
      </c>
    </row>
    <row r="438" spans="2:3" x14ac:dyDescent="0.3">
      <c r="B438">
        <v>27</v>
      </c>
      <c r="C438" s="13">
        <v>0.90909090909090906</v>
      </c>
    </row>
    <row r="439" spans="2:3" x14ac:dyDescent="0.3">
      <c r="B439" s="36">
        <v>27</v>
      </c>
      <c r="C439" s="37">
        <v>0.81818181818181812</v>
      </c>
    </row>
    <row r="440" spans="2:3" x14ac:dyDescent="0.3">
      <c r="B440">
        <v>31</v>
      </c>
      <c r="C440" s="13">
        <v>0.81818181818181812</v>
      </c>
    </row>
    <row r="441" spans="2:3" x14ac:dyDescent="0.3">
      <c r="B441">
        <v>32</v>
      </c>
      <c r="C441" s="13">
        <v>0.81818181818181812</v>
      </c>
    </row>
    <row r="442" spans="2:3" x14ac:dyDescent="0.3">
      <c r="B442" s="36">
        <v>32</v>
      </c>
      <c r="C442" s="37">
        <v>0.71590909090909083</v>
      </c>
    </row>
    <row r="443" spans="2:3" x14ac:dyDescent="0.3">
      <c r="B443">
        <v>34</v>
      </c>
      <c r="C443" s="13">
        <v>0.71590909090909083</v>
      </c>
    </row>
    <row r="444" spans="2:3" x14ac:dyDescent="0.3">
      <c r="B444">
        <v>36</v>
      </c>
      <c r="C444" s="13">
        <v>0.71590909090909083</v>
      </c>
    </row>
    <row r="445" spans="2:3" x14ac:dyDescent="0.3">
      <c r="B445">
        <v>36</v>
      </c>
      <c r="C445" s="13">
        <v>0.71590909090909083</v>
      </c>
    </row>
    <row r="446" spans="2:3" x14ac:dyDescent="0.3">
      <c r="B446">
        <v>37</v>
      </c>
      <c r="C446" s="13">
        <v>0.71590909090909083</v>
      </c>
    </row>
    <row r="447" spans="2:3" x14ac:dyDescent="0.3">
      <c r="B447">
        <v>39</v>
      </c>
      <c r="C447" s="13">
        <v>0.71590909090909083</v>
      </c>
    </row>
    <row r="448" spans="2:3" x14ac:dyDescent="0.3">
      <c r="B448">
        <v>39</v>
      </c>
      <c r="C448" s="13">
        <v>0.71590909090909083</v>
      </c>
    </row>
    <row r="449" spans="2:15" x14ac:dyDescent="0.3">
      <c r="B449">
        <v>40</v>
      </c>
      <c r="C449" s="13">
        <v>0.71590909090909083</v>
      </c>
    </row>
    <row r="450" spans="2:15" x14ac:dyDescent="0.3">
      <c r="B450">
        <v>41</v>
      </c>
      <c r="C450" s="13">
        <v>0.71590909090909083</v>
      </c>
    </row>
    <row r="452" spans="2:15" x14ac:dyDescent="0.3">
      <c r="J452" s="13"/>
      <c r="K452" s="13"/>
      <c r="L452" s="13"/>
      <c r="M452" s="13"/>
      <c r="N452" s="13"/>
      <c r="O452" s="13"/>
    </row>
    <row r="453" spans="2:15" x14ac:dyDescent="0.3">
      <c r="J453" s="13"/>
      <c r="K453" s="13"/>
      <c r="L453" s="13"/>
      <c r="M453" s="13"/>
      <c r="N453" s="13"/>
      <c r="O453" s="13"/>
    </row>
    <row r="454" spans="2:15" x14ac:dyDescent="0.3">
      <c r="J454" s="13"/>
      <c r="K454" s="13"/>
      <c r="L454" s="13"/>
      <c r="M454" s="13"/>
      <c r="N454" s="13"/>
      <c r="O454" s="13"/>
    </row>
    <row r="455" spans="2:15" x14ac:dyDescent="0.3">
      <c r="B455" s="2" t="s">
        <v>90</v>
      </c>
      <c r="C455" s="2" t="s">
        <v>22</v>
      </c>
      <c r="D455" s="40" t="s">
        <v>25</v>
      </c>
      <c r="J455" s="13"/>
      <c r="K455" s="13"/>
      <c r="L455" s="13"/>
      <c r="M455" s="13"/>
      <c r="N455" s="13"/>
      <c r="O455" s="13"/>
    </row>
    <row r="456" spans="2:15" x14ac:dyDescent="0.3">
      <c r="B456">
        <v>0</v>
      </c>
      <c r="C456" s="42">
        <v>1</v>
      </c>
      <c r="D456" s="42">
        <v>1</v>
      </c>
      <c r="J456" s="13"/>
      <c r="K456" s="13"/>
      <c r="L456" s="13"/>
      <c r="M456" s="13"/>
      <c r="N456" s="13"/>
      <c r="O456" s="13"/>
    </row>
    <row r="457" spans="2:15" x14ac:dyDescent="0.3">
      <c r="B457" s="41">
        <v>0</v>
      </c>
      <c r="C457" s="33">
        <v>0.90909090909090906</v>
      </c>
      <c r="D457" s="13">
        <f>D456</f>
        <v>1</v>
      </c>
      <c r="J457" s="13"/>
      <c r="K457" s="13"/>
      <c r="L457" s="13"/>
      <c r="M457" s="13"/>
      <c r="N457" s="13"/>
      <c r="O457" s="13"/>
    </row>
    <row r="458" spans="2:15" x14ac:dyDescent="0.3">
      <c r="B458" s="36">
        <v>0</v>
      </c>
      <c r="C458" s="13">
        <f>C457</f>
        <v>0.90909090909090906</v>
      </c>
      <c r="D458" s="37">
        <v>0.90909090909090906</v>
      </c>
      <c r="J458" s="13"/>
      <c r="K458" s="13"/>
      <c r="L458" s="13"/>
      <c r="M458" s="13"/>
      <c r="N458" s="13"/>
      <c r="O458" s="13"/>
    </row>
    <row r="459" spans="2:15" x14ac:dyDescent="0.3">
      <c r="B459">
        <v>25</v>
      </c>
      <c r="C459" s="13">
        <v>0.90909090909090906</v>
      </c>
      <c r="D459" s="13">
        <f>D458</f>
        <v>0.90909090909090906</v>
      </c>
      <c r="J459" s="13"/>
      <c r="K459" s="13"/>
      <c r="L459" s="13"/>
      <c r="M459" s="13"/>
      <c r="N459" s="13"/>
      <c r="O459" s="13"/>
    </row>
    <row r="460" spans="2:15" x14ac:dyDescent="0.3">
      <c r="B460" s="41">
        <v>25</v>
      </c>
      <c r="C460" s="33">
        <v>0.81818181818181812</v>
      </c>
      <c r="D460" s="13">
        <f>D459</f>
        <v>0.90909090909090906</v>
      </c>
      <c r="J460" s="13"/>
      <c r="K460" s="13"/>
      <c r="L460" s="13"/>
      <c r="M460" s="13"/>
      <c r="N460" s="13"/>
      <c r="O460" s="13"/>
    </row>
    <row r="461" spans="2:15" x14ac:dyDescent="0.3">
      <c r="B461">
        <v>27</v>
      </c>
      <c r="C461" s="13">
        <f>C460</f>
        <v>0.81818181818181812</v>
      </c>
      <c r="D461" s="13">
        <v>0.90909090909090906</v>
      </c>
      <c r="J461" s="13"/>
      <c r="K461" s="13"/>
      <c r="L461" s="13"/>
      <c r="M461" s="13"/>
      <c r="N461" s="13"/>
      <c r="O461" s="13"/>
    </row>
    <row r="462" spans="2:15" x14ac:dyDescent="0.3">
      <c r="B462" s="36">
        <v>27</v>
      </c>
      <c r="C462" s="13">
        <f>C461</f>
        <v>0.81818181818181812</v>
      </c>
      <c r="D462" s="37">
        <v>0.81818181818181812</v>
      </c>
      <c r="J462" s="13"/>
      <c r="K462" s="13"/>
      <c r="L462" s="13"/>
      <c r="M462" s="13"/>
      <c r="N462" s="13"/>
      <c r="O462" s="13"/>
    </row>
    <row r="463" spans="2:15" x14ac:dyDescent="0.3">
      <c r="B463">
        <v>28</v>
      </c>
      <c r="C463" s="13">
        <v>0.81818181818181812</v>
      </c>
      <c r="D463" s="13">
        <f t="shared" ref="D463:D468" si="69">D462</f>
        <v>0.81818181818181812</v>
      </c>
      <c r="J463" s="13"/>
      <c r="K463" s="13"/>
      <c r="L463" s="13"/>
      <c r="M463" s="13"/>
      <c r="N463" s="13"/>
      <c r="O463" s="13"/>
    </row>
    <row r="464" spans="2:15" x14ac:dyDescent="0.3">
      <c r="B464">
        <v>29</v>
      </c>
      <c r="C464" s="13">
        <v>0.81818181818181812</v>
      </c>
      <c r="D464" s="13">
        <f t="shared" si="69"/>
        <v>0.81818181818181812</v>
      </c>
      <c r="J464" s="13"/>
      <c r="K464" s="13"/>
      <c r="L464" s="13"/>
      <c r="M464" s="13"/>
      <c r="N464" s="13"/>
      <c r="O464" s="13"/>
    </row>
    <row r="465" spans="1:15" x14ac:dyDescent="0.3">
      <c r="B465" s="41">
        <v>29</v>
      </c>
      <c r="C465" s="33">
        <v>0.71590909090909083</v>
      </c>
      <c r="D465" s="13">
        <f t="shared" si="69"/>
        <v>0.81818181818181812</v>
      </c>
      <c r="J465" s="13"/>
      <c r="K465" s="13"/>
      <c r="L465" s="13"/>
      <c r="M465" s="13"/>
      <c r="N465" s="13"/>
      <c r="O465" s="13"/>
    </row>
    <row r="466" spans="1:15" x14ac:dyDescent="0.3">
      <c r="B466">
        <v>31</v>
      </c>
      <c r="C466" s="13">
        <v>0.71590909090909083</v>
      </c>
      <c r="D466" s="13">
        <f t="shared" si="69"/>
        <v>0.81818181818181812</v>
      </c>
      <c r="J466" s="13"/>
      <c r="K466" s="13"/>
      <c r="L466" s="13"/>
      <c r="M466" s="13"/>
      <c r="N466" s="13"/>
      <c r="O466" s="13"/>
    </row>
    <row r="467" spans="1:15" x14ac:dyDescent="0.3">
      <c r="B467" s="41">
        <v>31</v>
      </c>
      <c r="C467" s="33">
        <v>0.61363636363636354</v>
      </c>
      <c r="D467" s="13">
        <f t="shared" si="69"/>
        <v>0.81818181818181812</v>
      </c>
      <c r="J467" s="13"/>
      <c r="K467" s="13"/>
      <c r="L467" s="13"/>
      <c r="M467" s="13"/>
      <c r="N467" s="13"/>
      <c r="O467" s="13"/>
    </row>
    <row r="468" spans="1:15" x14ac:dyDescent="0.3">
      <c r="B468">
        <v>32</v>
      </c>
      <c r="C468" s="13">
        <v>0.61363636363636354</v>
      </c>
      <c r="D468" s="13">
        <f t="shared" si="69"/>
        <v>0.81818181818181812</v>
      </c>
      <c r="J468" s="13"/>
      <c r="K468" s="13"/>
      <c r="L468" s="13"/>
      <c r="M468" s="13"/>
      <c r="N468" s="13"/>
      <c r="O468" s="13"/>
    </row>
    <row r="469" spans="1:15" x14ac:dyDescent="0.3">
      <c r="B469" s="36">
        <v>32</v>
      </c>
      <c r="C469" s="13">
        <f>C468</f>
        <v>0.61363636363636354</v>
      </c>
      <c r="D469" s="37">
        <v>0.71590909090909083</v>
      </c>
      <c r="J469" s="13"/>
      <c r="K469" s="13"/>
      <c r="L469" s="13"/>
      <c r="M469" s="13"/>
      <c r="N469" s="13"/>
      <c r="O469" s="13"/>
    </row>
    <row r="470" spans="1:15" x14ac:dyDescent="0.3">
      <c r="B470">
        <v>34</v>
      </c>
      <c r="C470" s="13">
        <f>C469</f>
        <v>0.61363636363636354</v>
      </c>
      <c r="D470" s="13">
        <v>0.71590909090909083</v>
      </c>
      <c r="J470" s="13"/>
      <c r="K470" s="13"/>
      <c r="L470" s="13"/>
      <c r="M470" s="13"/>
      <c r="N470" s="13"/>
      <c r="O470" s="13"/>
    </row>
    <row r="471" spans="1:15" x14ac:dyDescent="0.3">
      <c r="B471">
        <v>35</v>
      </c>
      <c r="C471" s="13">
        <v>0.61363636363636354</v>
      </c>
      <c r="D471" s="13">
        <f>D470</f>
        <v>0.71590909090909083</v>
      </c>
      <c r="J471" s="13"/>
      <c r="K471" s="13"/>
      <c r="L471" s="13"/>
      <c r="M471" s="13"/>
      <c r="N471" s="13"/>
      <c r="O471" s="13"/>
    </row>
    <row r="472" spans="1:15" x14ac:dyDescent="0.3">
      <c r="B472">
        <v>36</v>
      </c>
      <c r="C472" s="13">
        <v>0.61363636363636354</v>
      </c>
      <c r="D472" s="13">
        <f>D471</f>
        <v>0.71590909090909083</v>
      </c>
      <c r="J472" s="13"/>
      <c r="K472" s="13"/>
      <c r="L472" s="13"/>
      <c r="M472" s="13"/>
      <c r="N472" s="13"/>
      <c r="O472" s="13"/>
    </row>
    <row r="473" spans="1:15" x14ac:dyDescent="0.3">
      <c r="B473">
        <v>37</v>
      </c>
      <c r="C473" s="13">
        <v>0.61363636363636354</v>
      </c>
      <c r="D473" s="13">
        <f>D472</f>
        <v>0.71590909090909083</v>
      </c>
      <c r="J473" s="13"/>
      <c r="K473" s="13"/>
      <c r="L473" s="13"/>
      <c r="M473" s="13"/>
      <c r="N473" s="13"/>
      <c r="O473" s="13"/>
    </row>
    <row r="474" spans="1:15" x14ac:dyDescent="0.3">
      <c r="B474">
        <v>38</v>
      </c>
      <c r="C474" s="13">
        <v>0.61363636363636354</v>
      </c>
      <c r="D474" s="13">
        <f>D473</f>
        <v>0.71590909090909083</v>
      </c>
      <c r="J474" s="13"/>
      <c r="K474" s="13"/>
      <c r="L474" s="13"/>
      <c r="M474" s="13"/>
      <c r="N474" s="13"/>
      <c r="O474" s="13"/>
    </row>
    <row r="475" spans="1:15" x14ac:dyDescent="0.3">
      <c r="B475">
        <v>39</v>
      </c>
      <c r="C475" s="13">
        <v>0.61363636363636354</v>
      </c>
      <c r="D475" s="13">
        <f>D474</f>
        <v>0.71590909090909083</v>
      </c>
      <c r="J475" s="13"/>
      <c r="K475" s="13"/>
      <c r="L475" s="13"/>
      <c r="M475" s="13"/>
      <c r="N475" s="13"/>
      <c r="O475" s="13"/>
    </row>
    <row r="476" spans="1:15" x14ac:dyDescent="0.3">
      <c r="B476">
        <v>40</v>
      </c>
      <c r="C476" s="13">
        <f>C475</f>
        <v>0.61363636363636354</v>
      </c>
      <c r="D476" s="13">
        <v>0.71590909090909083</v>
      </c>
      <c r="J476" s="13"/>
      <c r="K476" s="13"/>
      <c r="L476" s="13"/>
      <c r="M476" s="13"/>
      <c r="N476" s="13"/>
      <c r="O476" s="13"/>
    </row>
    <row r="477" spans="1:15" x14ac:dyDescent="0.3">
      <c r="B477">
        <v>41</v>
      </c>
      <c r="C477" s="13">
        <v>0.61363636363636354</v>
      </c>
      <c r="D477" s="13">
        <f>D476</f>
        <v>0.71590909090909083</v>
      </c>
      <c r="J477" s="13"/>
      <c r="K477" s="13"/>
      <c r="L477" s="13"/>
      <c r="M477" s="13"/>
      <c r="N477" s="13"/>
      <c r="O477" s="13"/>
    </row>
    <row r="478" spans="1:15" x14ac:dyDescent="0.3">
      <c r="J478" s="13"/>
      <c r="K478" s="13"/>
      <c r="L478" s="13"/>
      <c r="M478" s="13"/>
      <c r="N478" s="13"/>
      <c r="O478" s="13"/>
    </row>
    <row r="479" spans="1:15" x14ac:dyDescent="0.3">
      <c r="A479" s="23">
        <v>6</v>
      </c>
      <c r="B479" s="90" t="s">
        <v>29</v>
      </c>
      <c r="C479" s="90"/>
      <c r="D479" s="90"/>
      <c r="E479" s="90"/>
      <c r="F479" s="90"/>
      <c r="G479" s="90"/>
      <c r="H479" s="90"/>
      <c r="I479" s="90"/>
      <c r="J479" s="90"/>
      <c r="K479" s="90"/>
    </row>
    <row r="480" spans="1:15" x14ac:dyDescent="0.3">
      <c r="A480" s="23"/>
      <c r="B480" s="90"/>
      <c r="C480" s="90"/>
      <c r="D480" s="90"/>
      <c r="E480" s="90"/>
      <c r="F480" s="90"/>
      <c r="G480" s="90"/>
      <c r="H480" s="90"/>
      <c r="I480" s="90"/>
      <c r="J480" s="90"/>
      <c r="K480" s="90"/>
    </row>
    <row r="481" spans="1:15" x14ac:dyDescent="0.3">
      <c r="A481" s="23"/>
      <c r="B481" s="90"/>
      <c r="C481" s="90"/>
      <c r="D481" s="90"/>
      <c r="E481" s="90"/>
      <c r="F481" s="90"/>
      <c r="G481" s="90"/>
      <c r="H481" s="90"/>
      <c r="I481" s="90"/>
      <c r="J481" s="90"/>
      <c r="K481" s="90"/>
    </row>
    <row r="482" spans="1:15" x14ac:dyDescent="0.3">
      <c r="A482" s="23"/>
      <c r="B482" s="90"/>
      <c r="C482" s="90"/>
      <c r="D482" s="90"/>
      <c r="E482" s="90"/>
      <c r="F482" s="90"/>
      <c r="G482" s="90"/>
      <c r="H482" s="90"/>
      <c r="I482" s="90"/>
      <c r="J482" s="90"/>
      <c r="K482" s="90"/>
    </row>
    <row r="484" spans="1:15" x14ac:dyDescent="0.3">
      <c r="A484" s="23" t="s">
        <v>3</v>
      </c>
      <c r="B484" s="90" t="s">
        <v>30</v>
      </c>
      <c r="C484" s="90"/>
      <c r="D484" s="90"/>
      <c r="E484" s="90"/>
      <c r="F484" s="90"/>
      <c r="G484" s="90"/>
      <c r="H484" s="90"/>
      <c r="I484" s="90"/>
      <c r="J484" s="90"/>
      <c r="K484" s="90"/>
    </row>
    <row r="485" spans="1:15" x14ac:dyDescent="0.3">
      <c r="A485" s="23"/>
      <c r="B485" s="90"/>
      <c r="C485" s="90"/>
      <c r="D485" s="90"/>
      <c r="E485" s="90"/>
      <c r="F485" s="90"/>
      <c r="G485" s="90"/>
      <c r="H485" s="90"/>
      <c r="I485" s="90"/>
      <c r="J485" s="90"/>
      <c r="K485" s="90"/>
    </row>
    <row r="486" spans="1:15" x14ac:dyDescent="0.3">
      <c r="J486" s="13"/>
      <c r="K486" s="13"/>
      <c r="L486" s="13"/>
      <c r="M486" s="13"/>
      <c r="N486" s="13"/>
      <c r="O486" s="13"/>
    </row>
    <row r="487" spans="1:15" x14ac:dyDescent="0.3">
      <c r="B487" s="2" t="s">
        <v>32</v>
      </c>
      <c r="C487" s="89" t="s">
        <v>33</v>
      </c>
      <c r="D487" s="89"/>
      <c r="E487" s="89"/>
      <c r="F487" s="89"/>
      <c r="G487" s="89"/>
      <c r="H487" s="89"/>
      <c r="I487" s="89"/>
      <c r="J487" s="89"/>
      <c r="K487" s="89"/>
    </row>
    <row r="488" spans="1:15" x14ac:dyDescent="0.3">
      <c r="B488" s="78" t="s">
        <v>34</v>
      </c>
      <c r="C488" s="79"/>
      <c r="D488" s="79"/>
      <c r="E488" s="79"/>
      <c r="F488" s="80" t="s">
        <v>35</v>
      </c>
      <c r="G488" s="81"/>
      <c r="H488" s="81"/>
      <c r="I488" s="82"/>
    </row>
    <row r="489" spans="1:15" x14ac:dyDescent="0.3">
      <c r="B489" s="78" t="s">
        <v>36</v>
      </c>
      <c r="C489" s="83"/>
      <c r="D489" s="78" t="s">
        <v>37</v>
      </c>
      <c r="E489" s="83"/>
      <c r="F489" s="80" t="s">
        <v>36</v>
      </c>
      <c r="G489" s="82"/>
      <c r="H489" s="80" t="s">
        <v>37</v>
      </c>
      <c r="I489" s="82"/>
    </row>
    <row r="490" spans="1:15" x14ac:dyDescent="0.3">
      <c r="B490" s="3">
        <v>2</v>
      </c>
      <c r="D490" s="3">
        <v>12</v>
      </c>
      <c r="E490" s="4"/>
      <c r="F490">
        <v>9</v>
      </c>
      <c r="H490" s="3">
        <v>11</v>
      </c>
      <c r="I490" s="4"/>
    </row>
    <row r="491" spans="1:15" x14ac:dyDescent="0.3">
      <c r="B491" s="3">
        <v>6</v>
      </c>
      <c r="D491" s="3">
        <v>14</v>
      </c>
      <c r="E491" s="4"/>
      <c r="F491">
        <v>4</v>
      </c>
      <c r="H491" s="3">
        <v>14</v>
      </c>
      <c r="I491" s="4"/>
    </row>
    <row r="492" spans="1:15" x14ac:dyDescent="0.3">
      <c r="B492" s="3">
        <v>7</v>
      </c>
      <c r="D492" s="3">
        <v>13</v>
      </c>
      <c r="E492" s="4"/>
      <c r="F492">
        <v>7</v>
      </c>
      <c r="H492" s="3">
        <v>13</v>
      </c>
      <c r="I492" s="4"/>
    </row>
    <row r="493" spans="1:15" x14ac:dyDescent="0.3">
      <c r="B493" s="3">
        <v>3</v>
      </c>
      <c r="D493" s="3">
        <v>11</v>
      </c>
      <c r="E493" s="4"/>
      <c r="H493" s="3">
        <v>9</v>
      </c>
      <c r="I493" s="4"/>
    </row>
    <row r="494" spans="1:15" x14ac:dyDescent="0.3">
      <c r="B494" s="3">
        <v>4</v>
      </c>
      <c r="D494" s="3">
        <v>15</v>
      </c>
      <c r="E494" s="4"/>
      <c r="H494" s="3">
        <v>14</v>
      </c>
      <c r="I494" s="4"/>
    </row>
    <row r="495" spans="1:15" x14ac:dyDescent="0.3">
      <c r="B495" s="3"/>
      <c r="D495" s="3">
        <v>10</v>
      </c>
      <c r="E495" s="4"/>
      <c r="H495" s="3">
        <v>13</v>
      </c>
      <c r="I495" s="4"/>
    </row>
    <row r="496" spans="1:15" x14ac:dyDescent="0.3">
      <c r="B496" s="3"/>
      <c r="D496" s="3">
        <v>8</v>
      </c>
      <c r="E496" s="4"/>
      <c r="H496" s="3">
        <v>6</v>
      </c>
      <c r="I496" s="4"/>
    </row>
    <row r="497" spans="2:14" x14ac:dyDescent="0.3">
      <c r="B497" s="3"/>
      <c r="D497" s="3">
        <v>6</v>
      </c>
      <c r="E497" s="4"/>
      <c r="H497" s="3">
        <v>9</v>
      </c>
      <c r="I497" s="4"/>
    </row>
    <row r="498" spans="2:14" x14ac:dyDescent="0.3">
      <c r="B498" s="3"/>
      <c r="D498" s="3">
        <v>9</v>
      </c>
      <c r="E498" s="4"/>
      <c r="H498" s="3">
        <v>7</v>
      </c>
      <c r="I498" s="4"/>
    </row>
    <row r="499" spans="2:14" x14ac:dyDescent="0.3">
      <c r="B499" s="6"/>
      <c r="C499" s="7"/>
      <c r="D499" s="6">
        <v>12</v>
      </c>
      <c r="E499" s="8"/>
      <c r="F499" s="7"/>
      <c r="G499" s="7"/>
      <c r="H499" s="6"/>
      <c r="I499" s="8"/>
    </row>
    <row r="501" spans="2:14" x14ac:dyDescent="0.3">
      <c r="B501" s="47" t="s">
        <v>34</v>
      </c>
      <c r="C501" s="47"/>
      <c r="D501" s="47"/>
      <c r="E501" s="47"/>
      <c r="F501" s="47"/>
      <c r="G501" s="47"/>
      <c r="H501" s="47"/>
      <c r="I501" s="47"/>
      <c r="J501" s="47"/>
      <c r="K501" s="47"/>
      <c r="L501" s="47"/>
      <c r="M501" s="47"/>
      <c r="N501" s="47"/>
    </row>
    <row r="502" spans="2:14" ht="15.6" customHeight="1" x14ac:dyDescent="0.3">
      <c r="B502" s="61" t="s">
        <v>36</v>
      </c>
      <c r="C502" s="61" t="s">
        <v>37</v>
      </c>
      <c r="D502" s="50" t="s">
        <v>90</v>
      </c>
      <c r="E502" s="50" t="s">
        <v>91</v>
      </c>
      <c r="F502" s="50" t="s">
        <v>147</v>
      </c>
      <c r="G502" s="50" t="s">
        <v>148</v>
      </c>
      <c r="H502" s="50" t="s">
        <v>149</v>
      </c>
      <c r="I502" s="50" t="s">
        <v>150</v>
      </c>
      <c r="J502" s="50" t="s">
        <v>162</v>
      </c>
      <c r="K502" s="50" t="s">
        <v>151</v>
      </c>
      <c r="L502" s="50" t="s">
        <v>95</v>
      </c>
      <c r="M502" s="50" t="s">
        <v>163</v>
      </c>
      <c r="N502" s="50" t="s">
        <v>164</v>
      </c>
    </row>
    <row r="503" spans="2:14" ht="15.6" customHeight="1" x14ac:dyDescent="0.3">
      <c r="B503" s="61"/>
      <c r="C503" s="61"/>
      <c r="D503" s="50"/>
      <c r="E503" s="50"/>
      <c r="F503" s="50"/>
      <c r="G503" s="50"/>
      <c r="H503" s="50"/>
      <c r="I503" s="50"/>
      <c r="J503" s="50"/>
      <c r="K503" s="50"/>
      <c r="L503" s="50"/>
      <c r="M503" s="50"/>
      <c r="N503" s="50"/>
    </row>
    <row r="504" spans="2:14" x14ac:dyDescent="0.3">
      <c r="D504">
        <v>0</v>
      </c>
      <c r="I504" s="42">
        <v>1</v>
      </c>
    </row>
    <row r="505" spans="2:14" x14ac:dyDescent="0.3">
      <c r="B505" s="14">
        <v>2</v>
      </c>
      <c r="C505" s="14"/>
      <c r="D505" s="14">
        <f>MAX(B505,C505)</f>
        <v>2</v>
      </c>
      <c r="E505" s="14">
        <f>IF(B505&gt;0,1,0)</f>
        <v>1</v>
      </c>
      <c r="F505" s="14">
        <f>COUNTIF(D505:D519,"&gt;="&amp;D505)</f>
        <v>15</v>
      </c>
      <c r="G505" s="14">
        <f>IF(E505=1,1,0)</f>
        <v>1</v>
      </c>
      <c r="H505" s="14">
        <f>IF(E505=0,1,0)</f>
        <v>0</v>
      </c>
      <c r="I505" s="15">
        <f>I504*((F505-G505)/F505)</f>
        <v>0.93333333333333335</v>
      </c>
      <c r="J505" s="15">
        <f>G505/(F505*(F505-G505))+J504</f>
        <v>4.7619047619047623E-3</v>
      </c>
      <c r="K505" s="15">
        <f>I505*SQRT(J505)</f>
        <v>6.4406118871953064E-2</v>
      </c>
      <c r="L505" s="15">
        <f>_xlfn.NORM.INV(0.975,0,1)*K505</f>
        <v>0.12623367337303346</v>
      </c>
      <c r="M505" s="15">
        <f t="shared" ref="M505:M519" si="70">MAX(I505-L505,0)</f>
        <v>0.80709965996029986</v>
      </c>
      <c r="N505" s="15">
        <f t="shared" ref="N505:N519" si="71">MIN(I505+L505,1)</f>
        <v>1</v>
      </c>
    </row>
    <row r="506" spans="2:14" x14ac:dyDescent="0.3">
      <c r="B506" s="14">
        <v>3</v>
      </c>
      <c r="C506" s="14"/>
      <c r="D506" s="14">
        <f t="shared" ref="D506:D508" si="72">MAX(B506,C506)</f>
        <v>3</v>
      </c>
      <c r="E506" s="14">
        <f>IF(B506&gt;0,1,0)</f>
        <v>1</v>
      </c>
      <c r="F506" s="14">
        <f>COUNTIF(D505:D519,"&gt;="&amp;D506)</f>
        <v>14</v>
      </c>
      <c r="G506" s="14">
        <f t="shared" ref="G506:G519" si="73">IF(E506=1,1,0)</f>
        <v>1</v>
      </c>
      <c r="H506" s="14">
        <f t="shared" ref="H506:H519" si="74">IF(E506=0,1,0)</f>
        <v>0</v>
      </c>
      <c r="I506" s="15">
        <f t="shared" ref="I506:I519" si="75">I505*((F506-G506)/F506)</f>
        <v>0.8666666666666667</v>
      </c>
      <c r="J506" s="15">
        <f t="shared" ref="J506:J519" si="76">G506/(F506*(F506-G506))+J505</f>
        <v>1.0256410256410258E-2</v>
      </c>
      <c r="K506" s="15">
        <f t="shared" ref="K506:K519" si="77">I506*SQRT(J506)</f>
        <v>8.7770745147251111E-2</v>
      </c>
      <c r="L506" s="15">
        <f t="shared" ref="L506:L519" si="78">_xlfn.NORM.INV(0.975,0,1)*K506</f>
        <v>0.17202749938485587</v>
      </c>
      <c r="M506" s="15">
        <f t="shared" si="70"/>
        <v>0.69463916728181085</v>
      </c>
      <c r="N506" s="15">
        <f t="shared" si="71"/>
        <v>1</v>
      </c>
    </row>
    <row r="507" spans="2:14" x14ac:dyDescent="0.3">
      <c r="B507" s="14">
        <v>4</v>
      </c>
      <c r="C507" s="14"/>
      <c r="D507" s="14">
        <f t="shared" si="72"/>
        <v>4</v>
      </c>
      <c r="E507" s="14">
        <f t="shared" ref="E507:E519" si="79">IF(B507&gt;0,1,0)</f>
        <v>1</v>
      </c>
      <c r="F507" s="14">
        <f>COUNTIF(D505:D519,"&gt;="&amp;D507)</f>
        <v>13</v>
      </c>
      <c r="G507" s="14">
        <f t="shared" si="73"/>
        <v>1</v>
      </c>
      <c r="H507" s="14">
        <f t="shared" si="74"/>
        <v>0</v>
      </c>
      <c r="I507" s="15">
        <f t="shared" si="75"/>
        <v>0.8</v>
      </c>
      <c r="J507" s="15">
        <f t="shared" si="76"/>
        <v>1.666666666666667E-2</v>
      </c>
      <c r="K507" s="15">
        <f t="shared" si="77"/>
        <v>0.10327955589886446</v>
      </c>
      <c r="L507" s="15">
        <f t="shared" si="78"/>
        <v>0.2024242099010656</v>
      </c>
      <c r="M507" s="15">
        <f t="shared" si="70"/>
        <v>0.59757579009893447</v>
      </c>
      <c r="N507" s="15">
        <f t="shared" si="71"/>
        <v>1</v>
      </c>
    </row>
    <row r="508" spans="2:14" x14ac:dyDescent="0.3">
      <c r="B508" s="14">
        <v>6</v>
      </c>
      <c r="C508" s="14"/>
      <c r="D508" s="14">
        <f t="shared" si="72"/>
        <v>6</v>
      </c>
      <c r="E508" s="14">
        <f t="shared" si="79"/>
        <v>1</v>
      </c>
      <c r="F508" s="14">
        <f>COUNTIF(D505:D519,"&gt;="&amp;D508)</f>
        <v>12</v>
      </c>
      <c r="G508" s="14">
        <f t="shared" si="73"/>
        <v>1</v>
      </c>
      <c r="H508" s="14">
        <f t="shared" si="74"/>
        <v>0</v>
      </c>
      <c r="I508" s="15">
        <f t="shared" si="75"/>
        <v>0.73333333333333339</v>
      </c>
      <c r="J508" s="15">
        <f t="shared" si="76"/>
        <v>2.4242424242424246E-2</v>
      </c>
      <c r="K508" s="15">
        <f t="shared" si="77"/>
        <v>0.11417984514369005</v>
      </c>
      <c r="L508" s="15">
        <f t="shared" si="78"/>
        <v>0.22378838424199304</v>
      </c>
      <c r="M508" s="15">
        <f t="shared" si="70"/>
        <v>0.5095449490913404</v>
      </c>
      <c r="N508" s="15">
        <f t="shared" si="71"/>
        <v>0.95712171757532638</v>
      </c>
    </row>
    <row r="509" spans="2:14" x14ac:dyDescent="0.3">
      <c r="C509">
        <v>6</v>
      </c>
      <c r="D509">
        <f t="shared" ref="D509:D519" si="80">MAX(B509,C509)</f>
        <v>6</v>
      </c>
      <c r="E509">
        <f t="shared" si="79"/>
        <v>0</v>
      </c>
      <c r="F509">
        <f>COUNTIF(D505:D519,"&gt;="&amp;D509)</f>
        <v>12</v>
      </c>
      <c r="G509">
        <f t="shared" si="73"/>
        <v>0</v>
      </c>
      <c r="H509">
        <f t="shared" si="74"/>
        <v>1</v>
      </c>
      <c r="I509" s="13">
        <f t="shared" si="75"/>
        <v>0.73333333333333339</v>
      </c>
      <c r="J509" s="13">
        <f t="shared" si="76"/>
        <v>2.4242424242424246E-2</v>
      </c>
      <c r="K509" s="13">
        <f t="shared" si="77"/>
        <v>0.11417984514369005</v>
      </c>
      <c r="L509" s="13">
        <f t="shared" si="78"/>
        <v>0.22378838424199304</v>
      </c>
      <c r="M509" s="13">
        <f t="shared" si="70"/>
        <v>0.5095449490913404</v>
      </c>
      <c r="N509" s="13">
        <f t="shared" si="71"/>
        <v>0.95712171757532638</v>
      </c>
    </row>
    <row r="510" spans="2:14" x14ac:dyDescent="0.3">
      <c r="B510" s="14">
        <v>7</v>
      </c>
      <c r="C510" s="14"/>
      <c r="D510" s="14">
        <f t="shared" si="80"/>
        <v>7</v>
      </c>
      <c r="E510" s="14">
        <f t="shared" si="79"/>
        <v>1</v>
      </c>
      <c r="F510" s="14">
        <f>COUNTIF(D505:D519,"&gt;="&amp;D510)</f>
        <v>10</v>
      </c>
      <c r="G510" s="14">
        <f t="shared" si="73"/>
        <v>1</v>
      </c>
      <c r="H510" s="14">
        <f t="shared" si="74"/>
        <v>0</v>
      </c>
      <c r="I510" s="15">
        <f t="shared" si="75"/>
        <v>0.66</v>
      </c>
      <c r="J510" s="15">
        <f t="shared" si="76"/>
        <v>3.5353535353535359E-2</v>
      </c>
      <c r="K510" s="15">
        <f t="shared" si="77"/>
        <v>0.12409673645990858</v>
      </c>
      <c r="L510" s="15">
        <f t="shared" si="78"/>
        <v>0.24322513406037938</v>
      </c>
      <c r="M510" s="15">
        <f t="shared" si="70"/>
        <v>0.41677486593962065</v>
      </c>
      <c r="N510" s="15">
        <f t="shared" si="71"/>
        <v>0.90322513406037941</v>
      </c>
    </row>
    <row r="511" spans="2:14" x14ac:dyDescent="0.3">
      <c r="C511">
        <v>8</v>
      </c>
      <c r="D511">
        <f t="shared" si="80"/>
        <v>8</v>
      </c>
      <c r="E511">
        <f t="shared" si="79"/>
        <v>0</v>
      </c>
      <c r="F511">
        <f>COUNTIF(D505:D519,"&gt;="&amp;D511)</f>
        <v>9</v>
      </c>
      <c r="G511">
        <f t="shared" si="73"/>
        <v>0</v>
      </c>
      <c r="H511">
        <f t="shared" si="74"/>
        <v>1</v>
      </c>
      <c r="I511" s="13">
        <f t="shared" si="75"/>
        <v>0.66</v>
      </c>
      <c r="J511" s="13">
        <f t="shared" si="76"/>
        <v>3.5353535353535359E-2</v>
      </c>
      <c r="K511" s="13">
        <f t="shared" si="77"/>
        <v>0.12409673645990858</v>
      </c>
      <c r="L511" s="13">
        <f t="shared" si="78"/>
        <v>0.24322513406037938</v>
      </c>
      <c r="M511" s="13">
        <f t="shared" si="70"/>
        <v>0.41677486593962065</v>
      </c>
      <c r="N511" s="13">
        <f t="shared" si="71"/>
        <v>0.90322513406037941</v>
      </c>
    </row>
    <row r="512" spans="2:14" x14ac:dyDescent="0.3">
      <c r="C512">
        <v>9</v>
      </c>
      <c r="D512">
        <f t="shared" si="80"/>
        <v>9</v>
      </c>
      <c r="E512">
        <f t="shared" si="79"/>
        <v>0</v>
      </c>
      <c r="F512">
        <f>COUNTIF(D505:D519,"&gt;="&amp;D512)</f>
        <v>8</v>
      </c>
      <c r="G512">
        <f t="shared" si="73"/>
        <v>0</v>
      </c>
      <c r="H512">
        <f t="shared" si="74"/>
        <v>1</v>
      </c>
      <c r="I512" s="13">
        <f t="shared" si="75"/>
        <v>0.66</v>
      </c>
      <c r="J512" s="13">
        <f t="shared" si="76"/>
        <v>3.5353535353535359E-2</v>
      </c>
      <c r="K512" s="13">
        <f t="shared" si="77"/>
        <v>0.12409673645990858</v>
      </c>
      <c r="L512" s="13">
        <f t="shared" si="78"/>
        <v>0.24322513406037938</v>
      </c>
      <c r="M512" s="13">
        <f t="shared" si="70"/>
        <v>0.41677486593962065</v>
      </c>
      <c r="N512" s="13">
        <f t="shared" si="71"/>
        <v>0.90322513406037941</v>
      </c>
    </row>
    <row r="513" spans="2:15" x14ac:dyDescent="0.3">
      <c r="C513">
        <v>10</v>
      </c>
      <c r="D513">
        <f t="shared" si="80"/>
        <v>10</v>
      </c>
      <c r="E513">
        <f t="shared" si="79"/>
        <v>0</v>
      </c>
      <c r="F513">
        <f>COUNTIF(D505:D519,"&gt;="&amp;D513)</f>
        <v>7</v>
      </c>
      <c r="G513">
        <f t="shared" si="73"/>
        <v>0</v>
      </c>
      <c r="H513">
        <f t="shared" si="74"/>
        <v>1</v>
      </c>
      <c r="I513" s="13">
        <f t="shared" si="75"/>
        <v>0.66</v>
      </c>
      <c r="J513" s="13">
        <f t="shared" si="76"/>
        <v>3.5353535353535359E-2</v>
      </c>
      <c r="K513" s="13">
        <f t="shared" si="77"/>
        <v>0.12409673645990858</v>
      </c>
      <c r="L513" s="13">
        <f t="shared" si="78"/>
        <v>0.24322513406037938</v>
      </c>
      <c r="M513" s="13">
        <f t="shared" si="70"/>
        <v>0.41677486593962065</v>
      </c>
      <c r="N513" s="13">
        <f t="shared" si="71"/>
        <v>0.90322513406037941</v>
      </c>
    </row>
    <row r="514" spans="2:15" x14ac:dyDescent="0.3">
      <c r="C514">
        <v>11</v>
      </c>
      <c r="D514">
        <f t="shared" si="80"/>
        <v>11</v>
      </c>
      <c r="E514">
        <f t="shared" si="79"/>
        <v>0</v>
      </c>
      <c r="F514">
        <f>COUNTIF(D505:D519,"&gt;="&amp;D514)</f>
        <v>6</v>
      </c>
      <c r="G514">
        <f t="shared" si="73"/>
        <v>0</v>
      </c>
      <c r="H514">
        <f t="shared" si="74"/>
        <v>1</v>
      </c>
      <c r="I514" s="13">
        <f t="shared" si="75"/>
        <v>0.66</v>
      </c>
      <c r="J514" s="13">
        <f t="shared" si="76"/>
        <v>3.5353535353535359E-2</v>
      </c>
      <c r="K514" s="13">
        <f t="shared" si="77"/>
        <v>0.12409673645990858</v>
      </c>
      <c r="L514" s="13">
        <f t="shared" si="78"/>
        <v>0.24322513406037938</v>
      </c>
      <c r="M514" s="13">
        <f t="shared" si="70"/>
        <v>0.41677486593962065</v>
      </c>
      <c r="N514" s="13">
        <f t="shared" si="71"/>
        <v>0.90322513406037941</v>
      </c>
    </row>
    <row r="515" spans="2:15" x14ac:dyDescent="0.3">
      <c r="C515">
        <v>12</v>
      </c>
      <c r="D515">
        <f t="shared" si="80"/>
        <v>12</v>
      </c>
      <c r="E515">
        <f t="shared" si="79"/>
        <v>0</v>
      </c>
      <c r="F515">
        <f>COUNTIF(D505:D519,"&gt;="&amp;D515)</f>
        <v>5</v>
      </c>
      <c r="G515">
        <f t="shared" si="73"/>
        <v>0</v>
      </c>
      <c r="H515">
        <f t="shared" si="74"/>
        <v>1</v>
      </c>
      <c r="I515" s="13">
        <f t="shared" si="75"/>
        <v>0.66</v>
      </c>
      <c r="J515" s="13">
        <f t="shared" si="76"/>
        <v>3.5353535353535359E-2</v>
      </c>
      <c r="K515" s="13">
        <f t="shared" si="77"/>
        <v>0.12409673645990858</v>
      </c>
      <c r="L515" s="13">
        <f t="shared" si="78"/>
        <v>0.24322513406037938</v>
      </c>
      <c r="M515" s="13">
        <f t="shared" si="70"/>
        <v>0.41677486593962065</v>
      </c>
      <c r="N515" s="13">
        <f t="shared" si="71"/>
        <v>0.90322513406037941</v>
      </c>
    </row>
    <row r="516" spans="2:15" x14ac:dyDescent="0.3">
      <c r="C516">
        <v>12</v>
      </c>
      <c r="D516">
        <f t="shared" si="80"/>
        <v>12</v>
      </c>
      <c r="E516">
        <f t="shared" si="79"/>
        <v>0</v>
      </c>
      <c r="F516">
        <f>COUNTIF(D505:D519,"&gt;="&amp;D516)</f>
        <v>5</v>
      </c>
      <c r="G516">
        <f t="shared" si="73"/>
        <v>0</v>
      </c>
      <c r="H516">
        <f t="shared" si="74"/>
        <v>1</v>
      </c>
      <c r="I516" s="13">
        <f t="shared" si="75"/>
        <v>0.66</v>
      </c>
      <c r="J516" s="13">
        <f t="shared" si="76"/>
        <v>3.5353535353535359E-2</v>
      </c>
      <c r="K516" s="13">
        <f t="shared" si="77"/>
        <v>0.12409673645990858</v>
      </c>
      <c r="L516" s="13">
        <f t="shared" si="78"/>
        <v>0.24322513406037938</v>
      </c>
      <c r="M516" s="13">
        <f t="shared" si="70"/>
        <v>0.41677486593962065</v>
      </c>
      <c r="N516" s="13">
        <f t="shared" si="71"/>
        <v>0.90322513406037941</v>
      </c>
    </row>
    <row r="517" spans="2:15" x14ac:dyDescent="0.3">
      <c r="C517">
        <v>13</v>
      </c>
      <c r="D517">
        <f t="shared" si="80"/>
        <v>13</v>
      </c>
      <c r="E517">
        <f t="shared" si="79"/>
        <v>0</v>
      </c>
      <c r="F517">
        <f>COUNTIF(D505:D519,"&gt;="&amp;D517)</f>
        <v>3</v>
      </c>
      <c r="G517">
        <f t="shared" si="73"/>
        <v>0</v>
      </c>
      <c r="H517">
        <f t="shared" si="74"/>
        <v>1</v>
      </c>
      <c r="I517" s="13">
        <f t="shared" si="75"/>
        <v>0.66</v>
      </c>
      <c r="J517" s="13">
        <f t="shared" si="76"/>
        <v>3.5353535353535359E-2</v>
      </c>
      <c r="K517" s="13">
        <f t="shared" si="77"/>
        <v>0.12409673645990858</v>
      </c>
      <c r="L517" s="13">
        <f t="shared" si="78"/>
        <v>0.24322513406037938</v>
      </c>
      <c r="M517" s="13">
        <f t="shared" si="70"/>
        <v>0.41677486593962065</v>
      </c>
      <c r="N517" s="13">
        <f t="shared" si="71"/>
        <v>0.90322513406037941</v>
      </c>
    </row>
    <row r="518" spans="2:15" x14ac:dyDescent="0.3">
      <c r="C518">
        <v>14</v>
      </c>
      <c r="D518">
        <f t="shared" si="80"/>
        <v>14</v>
      </c>
      <c r="E518">
        <f t="shared" si="79"/>
        <v>0</v>
      </c>
      <c r="F518">
        <f>COUNTIF(D505:D519,"&gt;="&amp;D518)</f>
        <v>2</v>
      </c>
      <c r="G518">
        <f t="shared" si="73"/>
        <v>0</v>
      </c>
      <c r="H518">
        <f t="shared" si="74"/>
        <v>1</v>
      </c>
      <c r="I518" s="13">
        <f t="shared" si="75"/>
        <v>0.66</v>
      </c>
      <c r="J518" s="13">
        <f t="shared" si="76"/>
        <v>3.5353535353535359E-2</v>
      </c>
      <c r="K518" s="13">
        <f t="shared" si="77"/>
        <v>0.12409673645990858</v>
      </c>
      <c r="L518" s="13">
        <f t="shared" si="78"/>
        <v>0.24322513406037938</v>
      </c>
      <c r="M518" s="13">
        <f t="shared" si="70"/>
        <v>0.41677486593962065</v>
      </c>
      <c r="N518" s="13">
        <f t="shared" si="71"/>
        <v>0.90322513406037941</v>
      </c>
    </row>
    <row r="519" spans="2:15" x14ac:dyDescent="0.3">
      <c r="C519">
        <v>15</v>
      </c>
      <c r="D519">
        <f t="shared" si="80"/>
        <v>15</v>
      </c>
      <c r="E519">
        <f t="shared" si="79"/>
        <v>0</v>
      </c>
      <c r="F519">
        <f>COUNTIF(D505:D519,"&gt;="&amp;D519)</f>
        <v>1</v>
      </c>
      <c r="G519">
        <f t="shared" si="73"/>
        <v>0</v>
      </c>
      <c r="H519">
        <f t="shared" si="74"/>
        <v>1</v>
      </c>
      <c r="I519" s="13">
        <f t="shared" si="75"/>
        <v>0.66</v>
      </c>
      <c r="J519" s="13">
        <f t="shared" si="76"/>
        <v>3.5353535353535359E-2</v>
      </c>
      <c r="K519" s="13">
        <f t="shared" si="77"/>
        <v>0.12409673645990858</v>
      </c>
      <c r="L519" s="13">
        <f t="shared" si="78"/>
        <v>0.24322513406037938</v>
      </c>
      <c r="M519" s="13">
        <f t="shared" si="70"/>
        <v>0.41677486593962065</v>
      </c>
      <c r="N519" s="13">
        <f t="shared" si="71"/>
        <v>0.90322513406037941</v>
      </c>
    </row>
    <row r="520" spans="2:15" x14ac:dyDescent="0.3">
      <c r="J520" s="13"/>
      <c r="K520" s="13"/>
      <c r="L520" s="13"/>
      <c r="M520" s="13"/>
      <c r="N520" s="13"/>
      <c r="O520" s="13"/>
    </row>
    <row r="521" spans="2:15" x14ac:dyDescent="0.3">
      <c r="B521" s="62" t="s">
        <v>35</v>
      </c>
      <c r="C521" s="62"/>
      <c r="D521" s="62"/>
      <c r="E521" s="62"/>
      <c r="F521" s="62"/>
      <c r="G521" s="62"/>
      <c r="H521" s="62"/>
      <c r="I521" s="62"/>
      <c r="J521" s="62"/>
      <c r="K521" s="62"/>
      <c r="L521" s="62"/>
      <c r="M521" s="62"/>
      <c r="N521" s="62"/>
    </row>
    <row r="522" spans="2:15" ht="15.6" customHeight="1" x14ac:dyDescent="0.3">
      <c r="B522" s="60" t="s">
        <v>36</v>
      </c>
      <c r="C522" s="60" t="s">
        <v>37</v>
      </c>
      <c r="D522" s="48" t="s">
        <v>90</v>
      </c>
      <c r="E522" s="48" t="s">
        <v>91</v>
      </c>
      <c r="F522" s="48" t="s">
        <v>147</v>
      </c>
      <c r="G522" s="48" t="s">
        <v>148</v>
      </c>
      <c r="H522" s="48" t="s">
        <v>149</v>
      </c>
      <c r="I522" s="48" t="s">
        <v>150</v>
      </c>
      <c r="J522" s="48" t="s">
        <v>162</v>
      </c>
      <c r="K522" s="48" t="s">
        <v>151</v>
      </c>
      <c r="L522" s="48" t="s">
        <v>95</v>
      </c>
      <c r="M522" s="48" t="s">
        <v>163</v>
      </c>
      <c r="N522" s="48" t="s">
        <v>164</v>
      </c>
    </row>
    <row r="523" spans="2:15" ht="15.6" customHeight="1" x14ac:dyDescent="0.3">
      <c r="B523" s="60"/>
      <c r="C523" s="60"/>
      <c r="D523" s="48"/>
      <c r="E523" s="48"/>
      <c r="F523" s="48"/>
      <c r="G523" s="48"/>
      <c r="H523" s="48"/>
      <c r="I523" s="48"/>
      <c r="J523" s="48"/>
      <c r="K523" s="48"/>
      <c r="L523" s="48"/>
      <c r="M523" s="48"/>
      <c r="N523" s="48"/>
    </row>
    <row r="524" spans="2:15" ht="15.6" customHeight="1" x14ac:dyDescent="0.3">
      <c r="B524" s="60"/>
      <c r="C524" s="60"/>
      <c r="D524" s="48"/>
      <c r="E524" s="48"/>
      <c r="F524" s="48"/>
      <c r="G524" s="48"/>
      <c r="H524" s="48"/>
      <c r="I524" s="48"/>
      <c r="J524" s="48"/>
      <c r="K524" s="48"/>
      <c r="L524" s="48"/>
      <c r="M524" s="48"/>
      <c r="N524" s="48"/>
    </row>
    <row r="525" spans="2:15" x14ac:dyDescent="0.3">
      <c r="D525">
        <v>0</v>
      </c>
      <c r="I525" s="42">
        <v>1</v>
      </c>
    </row>
    <row r="526" spans="2:15" x14ac:dyDescent="0.3">
      <c r="B526" s="14">
        <v>4</v>
      </c>
      <c r="C526" s="14"/>
      <c r="D526" s="14">
        <f t="shared" ref="D526:D537" si="81">MAX(B526,C526)</f>
        <v>4</v>
      </c>
      <c r="E526" s="14">
        <f t="shared" ref="E526:E537" si="82">IF(B526&gt;0,1,0)</f>
        <v>1</v>
      </c>
      <c r="F526" s="14">
        <f>COUNTIF(D526:D537,"&gt;="&amp;D526)</f>
        <v>12</v>
      </c>
      <c r="G526" s="14">
        <f t="shared" ref="G526:G537" si="83">IF(E526=1,1,0)</f>
        <v>1</v>
      </c>
      <c r="H526" s="14">
        <f t="shared" ref="H526:H537" si="84">IF(E526=0,1,0)</f>
        <v>0</v>
      </c>
      <c r="I526" s="15">
        <f t="shared" ref="I526:I537" si="85">I525*((F526-G526)/F526)</f>
        <v>0.91666666666666663</v>
      </c>
      <c r="J526" s="15">
        <f t="shared" ref="J526:J537" si="86">G526/(F526*(F526-G526))+J525</f>
        <v>7.575757575757576E-3</v>
      </c>
      <c r="K526" s="15">
        <f t="shared" ref="K526:K537" si="87">I526*SQRT(J526)</f>
        <v>7.9785592313028175E-2</v>
      </c>
      <c r="L526" s="15">
        <f t="shared" ref="L526:L537" si="88">_xlfn.NORM.INV(0.975,0,1)*K526</f>
        <v>0.15637688741873099</v>
      </c>
      <c r="M526" s="15">
        <f t="shared" ref="M526:M537" si="89">MAX(I526-L526,0)</f>
        <v>0.76028977924793562</v>
      </c>
      <c r="N526" s="15">
        <f t="shared" ref="N526:N537" si="90">MIN(I526+L526,1)</f>
        <v>1</v>
      </c>
    </row>
    <row r="527" spans="2:15" x14ac:dyDescent="0.3">
      <c r="C527">
        <v>6</v>
      </c>
      <c r="D527">
        <f t="shared" si="81"/>
        <v>6</v>
      </c>
      <c r="E527">
        <f t="shared" si="82"/>
        <v>0</v>
      </c>
      <c r="F527">
        <f>COUNTIF(D526:D537,"&gt;="&amp;D527)</f>
        <v>11</v>
      </c>
      <c r="G527">
        <f t="shared" si="83"/>
        <v>0</v>
      </c>
      <c r="H527">
        <f t="shared" si="84"/>
        <v>1</v>
      </c>
      <c r="I527" s="13">
        <f t="shared" si="85"/>
        <v>0.91666666666666663</v>
      </c>
      <c r="J527" s="13">
        <f t="shared" si="86"/>
        <v>7.575757575757576E-3</v>
      </c>
      <c r="K527" s="13">
        <f t="shared" si="87"/>
        <v>7.9785592313028175E-2</v>
      </c>
      <c r="L527" s="13">
        <f t="shared" si="88"/>
        <v>0.15637688741873099</v>
      </c>
      <c r="M527" s="13">
        <f t="shared" si="89"/>
        <v>0.76028977924793562</v>
      </c>
      <c r="N527" s="13">
        <f t="shared" si="90"/>
        <v>1</v>
      </c>
    </row>
    <row r="528" spans="2:15" x14ac:dyDescent="0.3">
      <c r="B528" s="14">
        <v>7</v>
      </c>
      <c r="C528" s="14"/>
      <c r="D528" s="14">
        <f t="shared" si="81"/>
        <v>7</v>
      </c>
      <c r="E528" s="14">
        <f t="shared" si="82"/>
        <v>1</v>
      </c>
      <c r="F528" s="14">
        <f>COUNTIF(D526:D537,"&gt;="&amp;D528)</f>
        <v>10</v>
      </c>
      <c r="G528" s="14">
        <f t="shared" si="83"/>
        <v>1</v>
      </c>
      <c r="H528" s="14">
        <f t="shared" si="84"/>
        <v>0</v>
      </c>
      <c r="I528" s="15">
        <f t="shared" si="85"/>
        <v>0.82499999999999996</v>
      </c>
      <c r="J528" s="15">
        <f t="shared" si="86"/>
        <v>1.8686868686868689E-2</v>
      </c>
      <c r="K528" s="15">
        <f t="shared" si="87"/>
        <v>0.1127774356863996</v>
      </c>
      <c r="L528" s="15">
        <f t="shared" si="88"/>
        <v>0.22103971221412538</v>
      </c>
      <c r="M528" s="15">
        <f t="shared" si="89"/>
        <v>0.60396028778587452</v>
      </c>
      <c r="N528" s="15">
        <f t="shared" si="90"/>
        <v>1</v>
      </c>
    </row>
    <row r="529" spans="2:15" x14ac:dyDescent="0.3">
      <c r="C529">
        <v>7</v>
      </c>
      <c r="D529">
        <f t="shared" si="81"/>
        <v>7</v>
      </c>
      <c r="E529">
        <f t="shared" si="82"/>
        <v>0</v>
      </c>
      <c r="F529">
        <f>COUNTIF(D526:D537,"&gt;="&amp;D529)</f>
        <v>10</v>
      </c>
      <c r="G529">
        <f t="shared" si="83"/>
        <v>0</v>
      </c>
      <c r="H529">
        <f t="shared" si="84"/>
        <v>1</v>
      </c>
      <c r="I529" s="13">
        <f t="shared" si="85"/>
        <v>0.82499999999999996</v>
      </c>
      <c r="J529" s="13">
        <f t="shared" si="86"/>
        <v>1.8686868686868689E-2</v>
      </c>
      <c r="K529" s="13">
        <f t="shared" si="87"/>
        <v>0.1127774356863996</v>
      </c>
      <c r="L529" s="13">
        <f t="shared" si="88"/>
        <v>0.22103971221412538</v>
      </c>
      <c r="M529" s="13">
        <f t="shared" si="89"/>
        <v>0.60396028778587452</v>
      </c>
      <c r="N529" s="13">
        <f t="shared" si="90"/>
        <v>1</v>
      </c>
    </row>
    <row r="530" spans="2:15" x14ac:dyDescent="0.3">
      <c r="B530" s="14">
        <v>9</v>
      </c>
      <c r="C530" s="14"/>
      <c r="D530" s="14">
        <f t="shared" si="81"/>
        <v>9</v>
      </c>
      <c r="E530" s="14">
        <f t="shared" si="82"/>
        <v>1</v>
      </c>
      <c r="F530" s="14">
        <f>COUNTIF(D526:D537,"&gt;="&amp;D530)</f>
        <v>8</v>
      </c>
      <c r="G530" s="14">
        <f t="shared" si="83"/>
        <v>1</v>
      </c>
      <c r="H530" s="14">
        <f t="shared" si="84"/>
        <v>0</v>
      </c>
      <c r="I530" s="15">
        <f t="shared" si="85"/>
        <v>0.72187499999999993</v>
      </c>
      <c r="J530" s="15">
        <f t="shared" si="86"/>
        <v>3.6544011544011545E-2</v>
      </c>
      <c r="K530" s="15">
        <f t="shared" si="87"/>
        <v>0.13799714812497033</v>
      </c>
      <c r="L530" s="15">
        <f t="shared" si="88"/>
        <v>0.27046944029418085</v>
      </c>
      <c r="M530" s="15">
        <f t="shared" si="89"/>
        <v>0.45140555970581908</v>
      </c>
      <c r="N530" s="15">
        <f t="shared" si="90"/>
        <v>0.99234444029418079</v>
      </c>
    </row>
    <row r="531" spans="2:15" x14ac:dyDescent="0.3">
      <c r="C531">
        <v>9</v>
      </c>
      <c r="D531">
        <f t="shared" si="81"/>
        <v>9</v>
      </c>
      <c r="E531">
        <f t="shared" si="82"/>
        <v>0</v>
      </c>
      <c r="F531">
        <f>COUNTIF(D526:D537,"&gt;="&amp;D531)</f>
        <v>8</v>
      </c>
      <c r="G531">
        <f t="shared" si="83"/>
        <v>0</v>
      </c>
      <c r="H531">
        <f t="shared" si="84"/>
        <v>1</v>
      </c>
      <c r="I531" s="13">
        <f t="shared" si="85"/>
        <v>0.72187499999999993</v>
      </c>
      <c r="J531" s="13">
        <f t="shared" si="86"/>
        <v>3.6544011544011545E-2</v>
      </c>
      <c r="K531" s="13">
        <f t="shared" si="87"/>
        <v>0.13799714812497033</v>
      </c>
      <c r="L531" s="13">
        <f t="shared" si="88"/>
        <v>0.27046944029418085</v>
      </c>
      <c r="M531" s="13">
        <f t="shared" si="89"/>
        <v>0.45140555970581908</v>
      </c>
      <c r="N531" s="13">
        <f t="shared" si="90"/>
        <v>0.99234444029418079</v>
      </c>
    </row>
    <row r="532" spans="2:15" x14ac:dyDescent="0.3">
      <c r="C532">
        <v>9</v>
      </c>
      <c r="D532">
        <f t="shared" si="81"/>
        <v>9</v>
      </c>
      <c r="E532">
        <f t="shared" si="82"/>
        <v>0</v>
      </c>
      <c r="F532">
        <f>COUNTIF(D526:D537,"&gt;="&amp;D532)</f>
        <v>8</v>
      </c>
      <c r="G532">
        <f t="shared" si="83"/>
        <v>0</v>
      </c>
      <c r="H532">
        <f t="shared" si="84"/>
        <v>1</v>
      </c>
      <c r="I532" s="13">
        <f t="shared" si="85"/>
        <v>0.72187499999999993</v>
      </c>
      <c r="J532" s="13">
        <f t="shared" si="86"/>
        <v>3.6544011544011545E-2</v>
      </c>
      <c r="K532" s="13">
        <f t="shared" si="87"/>
        <v>0.13799714812497033</v>
      </c>
      <c r="L532" s="13">
        <f t="shared" si="88"/>
        <v>0.27046944029418085</v>
      </c>
      <c r="M532" s="13">
        <f t="shared" si="89"/>
        <v>0.45140555970581908</v>
      </c>
      <c r="N532" s="13">
        <f t="shared" si="90"/>
        <v>0.99234444029418079</v>
      </c>
    </row>
    <row r="533" spans="2:15" x14ac:dyDescent="0.3">
      <c r="C533">
        <v>11</v>
      </c>
      <c r="D533">
        <f t="shared" si="81"/>
        <v>11</v>
      </c>
      <c r="E533">
        <f t="shared" si="82"/>
        <v>0</v>
      </c>
      <c r="F533">
        <f>COUNTIF(D526:D537,"&gt;="&amp;D533)</f>
        <v>5</v>
      </c>
      <c r="G533">
        <f t="shared" si="83"/>
        <v>0</v>
      </c>
      <c r="H533">
        <f t="shared" si="84"/>
        <v>1</v>
      </c>
      <c r="I533" s="13">
        <f t="shared" si="85"/>
        <v>0.72187499999999993</v>
      </c>
      <c r="J533" s="13">
        <f t="shared" si="86"/>
        <v>3.6544011544011545E-2</v>
      </c>
      <c r="K533" s="13">
        <f t="shared" si="87"/>
        <v>0.13799714812497033</v>
      </c>
      <c r="L533" s="13">
        <f t="shared" si="88"/>
        <v>0.27046944029418085</v>
      </c>
      <c r="M533" s="13">
        <f t="shared" si="89"/>
        <v>0.45140555970581908</v>
      </c>
      <c r="N533" s="13">
        <f t="shared" si="90"/>
        <v>0.99234444029418079</v>
      </c>
    </row>
    <row r="534" spans="2:15" x14ac:dyDescent="0.3">
      <c r="C534">
        <v>13</v>
      </c>
      <c r="D534">
        <f t="shared" si="81"/>
        <v>13</v>
      </c>
      <c r="E534">
        <f t="shared" si="82"/>
        <v>0</v>
      </c>
      <c r="F534">
        <f>COUNTIF(D526:D537,"&gt;="&amp;D534)</f>
        <v>4</v>
      </c>
      <c r="G534">
        <f t="shared" si="83"/>
        <v>0</v>
      </c>
      <c r="H534">
        <f t="shared" si="84"/>
        <v>1</v>
      </c>
      <c r="I534" s="13">
        <f t="shared" si="85"/>
        <v>0.72187499999999993</v>
      </c>
      <c r="J534" s="13">
        <f t="shared" si="86"/>
        <v>3.6544011544011545E-2</v>
      </c>
      <c r="K534" s="13">
        <f t="shared" si="87"/>
        <v>0.13799714812497033</v>
      </c>
      <c r="L534" s="13">
        <f t="shared" si="88"/>
        <v>0.27046944029418085</v>
      </c>
      <c r="M534" s="13">
        <f t="shared" si="89"/>
        <v>0.45140555970581908</v>
      </c>
      <c r="N534" s="13">
        <f t="shared" si="90"/>
        <v>0.99234444029418079</v>
      </c>
    </row>
    <row r="535" spans="2:15" x14ac:dyDescent="0.3">
      <c r="C535">
        <v>13</v>
      </c>
      <c r="D535">
        <f t="shared" si="81"/>
        <v>13</v>
      </c>
      <c r="E535">
        <f t="shared" si="82"/>
        <v>0</v>
      </c>
      <c r="F535">
        <f>COUNTIF(D526:D537,"&gt;="&amp;D535)</f>
        <v>4</v>
      </c>
      <c r="G535">
        <f t="shared" si="83"/>
        <v>0</v>
      </c>
      <c r="H535">
        <f t="shared" si="84"/>
        <v>1</v>
      </c>
      <c r="I535" s="13">
        <f t="shared" si="85"/>
        <v>0.72187499999999993</v>
      </c>
      <c r="J535" s="13">
        <f t="shared" si="86"/>
        <v>3.6544011544011545E-2</v>
      </c>
      <c r="K535" s="13">
        <f t="shared" si="87"/>
        <v>0.13799714812497033</v>
      </c>
      <c r="L535" s="13">
        <f t="shared" si="88"/>
        <v>0.27046944029418085</v>
      </c>
      <c r="M535" s="13">
        <f t="shared" si="89"/>
        <v>0.45140555970581908</v>
      </c>
      <c r="N535" s="13">
        <f t="shared" si="90"/>
        <v>0.99234444029418079</v>
      </c>
    </row>
    <row r="536" spans="2:15" x14ac:dyDescent="0.3">
      <c r="C536">
        <v>14</v>
      </c>
      <c r="D536">
        <f t="shared" si="81"/>
        <v>14</v>
      </c>
      <c r="E536">
        <f t="shared" si="82"/>
        <v>0</v>
      </c>
      <c r="F536">
        <f>COUNTIF(D526:D537,"&gt;="&amp;D536)</f>
        <v>2</v>
      </c>
      <c r="G536">
        <f t="shared" si="83"/>
        <v>0</v>
      </c>
      <c r="H536">
        <f t="shared" si="84"/>
        <v>1</v>
      </c>
      <c r="I536" s="13">
        <f t="shared" si="85"/>
        <v>0.72187499999999993</v>
      </c>
      <c r="J536" s="13">
        <f t="shared" si="86"/>
        <v>3.6544011544011545E-2</v>
      </c>
      <c r="K536" s="13">
        <f t="shared" si="87"/>
        <v>0.13799714812497033</v>
      </c>
      <c r="L536" s="13">
        <f t="shared" si="88"/>
        <v>0.27046944029418085</v>
      </c>
      <c r="M536" s="13">
        <f t="shared" si="89"/>
        <v>0.45140555970581908</v>
      </c>
      <c r="N536" s="13">
        <f t="shared" si="90"/>
        <v>0.99234444029418079</v>
      </c>
    </row>
    <row r="537" spans="2:15" x14ac:dyDescent="0.3">
      <c r="C537">
        <v>14</v>
      </c>
      <c r="D537">
        <f t="shared" si="81"/>
        <v>14</v>
      </c>
      <c r="E537">
        <f t="shared" si="82"/>
        <v>0</v>
      </c>
      <c r="F537">
        <f>COUNTIF(D526:D537,"&gt;="&amp;D537)</f>
        <v>2</v>
      </c>
      <c r="G537">
        <f t="shared" si="83"/>
        <v>0</v>
      </c>
      <c r="H537">
        <f t="shared" si="84"/>
        <v>1</v>
      </c>
      <c r="I537" s="13">
        <f t="shared" si="85"/>
        <v>0.72187499999999993</v>
      </c>
      <c r="J537" s="13">
        <f t="shared" si="86"/>
        <v>3.6544011544011545E-2</v>
      </c>
      <c r="K537" s="13">
        <f t="shared" si="87"/>
        <v>0.13799714812497033</v>
      </c>
      <c r="L537" s="13">
        <f t="shared" si="88"/>
        <v>0.27046944029418085</v>
      </c>
      <c r="M537" s="13">
        <f t="shared" si="89"/>
        <v>0.45140555970581908</v>
      </c>
      <c r="N537" s="13">
        <f t="shared" si="90"/>
        <v>0.99234444029418079</v>
      </c>
    </row>
    <row r="538" spans="2:15" x14ac:dyDescent="0.3">
      <c r="J538" s="13"/>
      <c r="K538" s="13"/>
      <c r="L538" s="13"/>
      <c r="M538" s="13"/>
      <c r="N538" s="13"/>
      <c r="O538" s="13"/>
    </row>
    <row r="539" spans="2:15" ht="15.6" x14ac:dyDescent="0.35">
      <c r="B539" s="2" t="s">
        <v>90</v>
      </c>
      <c r="C539" s="2" t="s">
        <v>34</v>
      </c>
      <c r="D539" s="40" t="s">
        <v>35</v>
      </c>
      <c r="J539" s="13"/>
      <c r="K539" s="13"/>
      <c r="L539" s="13"/>
      <c r="M539" s="13"/>
      <c r="N539" s="13"/>
      <c r="O539" s="13"/>
    </row>
    <row r="540" spans="2:15" x14ac:dyDescent="0.3">
      <c r="B540">
        <v>0</v>
      </c>
      <c r="C540" s="42">
        <v>1</v>
      </c>
      <c r="D540" s="42">
        <v>1</v>
      </c>
      <c r="J540" s="13"/>
      <c r="K540" s="13"/>
      <c r="L540" s="13"/>
      <c r="M540" s="13"/>
      <c r="N540" s="13"/>
      <c r="O540" s="13"/>
    </row>
    <row r="541" spans="2:15" x14ac:dyDescent="0.3">
      <c r="B541" s="41">
        <v>0</v>
      </c>
      <c r="C541" s="33">
        <v>0.93333333333333335</v>
      </c>
      <c r="D541" s="13">
        <v>1</v>
      </c>
      <c r="J541" s="13"/>
      <c r="K541" s="13"/>
      <c r="L541" s="13"/>
      <c r="M541" s="13"/>
      <c r="N541" s="13"/>
      <c r="O541" s="13"/>
    </row>
    <row r="542" spans="2:15" x14ac:dyDescent="0.3">
      <c r="B542" s="36">
        <v>0</v>
      </c>
      <c r="C542" s="13">
        <v>0.93333333333333335</v>
      </c>
      <c r="D542" s="37">
        <v>0.91666666666666663</v>
      </c>
      <c r="J542" s="13"/>
      <c r="K542" s="13"/>
      <c r="L542" s="13"/>
      <c r="M542" s="13"/>
      <c r="N542" s="13"/>
      <c r="O542" s="13"/>
    </row>
    <row r="543" spans="2:15" x14ac:dyDescent="0.3">
      <c r="B543">
        <v>2</v>
      </c>
      <c r="C543" s="13">
        <v>0.93333333333333335</v>
      </c>
      <c r="D543" s="13">
        <v>0.91666666666666663</v>
      </c>
      <c r="J543" s="13"/>
      <c r="K543" s="13"/>
      <c r="L543" s="13"/>
      <c r="M543" s="13"/>
      <c r="N543" s="13"/>
      <c r="O543" s="13"/>
    </row>
    <row r="544" spans="2:15" x14ac:dyDescent="0.3">
      <c r="B544" s="41">
        <v>2</v>
      </c>
      <c r="C544" s="33">
        <v>0.8666666666666667</v>
      </c>
      <c r="D544" s="13">
        <v>0.91666666666666663</v>
      </c>
      <c r="J544" s="13"/>
      <c r="K544" s="13"/>
      <c r="L544" s="13"/>
      <c r="M544" s="13"/>
      <c r="N544" s="13"/>
      <c r="O544" s="13"/>
    </row>
    <row r="545" spans="2:15" x14ac:dyDescent="0.3">
      <c r="B545">
        <v>3</v>
      </c>
      <c r="C545" s="13">
        <v>0.8666666666666667</v>
      </c>
      <c r="D545" s="13">
        <v>0.91666666666666663</v>
      </c>
      <c r="J545" s="13"/>
      <c r="K545" s="13"/>
      <c r="L545" s="13"/>
      <c r="M545" s="13"/>
      <c r="N545" s="13"/>
      <c r="O545" s="13"/>
    </row>
    <row r="546" spans="2:15" x14ac:dyDescent="0.3">
      <c r="B546" s="41">
        <v>3</v>
      </c>
      <c r="C546" s="33">
        <v>0.8</v>
      </c>
      <c r="D546" s="13">
        <v>0.91666666666666663</v>
      </c>
      <c r="J546" s="13"/>
      <c r="K546" s="13"/>
      <c r="L546" s="13"/>
      <c r="M546" s="13"/>
      <c r="N546" s="13"/>
      <c r="O546" s="13"/>
    </row>
    <row r="547" spans="2:15" x14ac:dyDescent="0.3">
      <c r="B547">
        <v>4</v>
      </c>
      <c r="C547" s="13">
        <v>0.8</v>
      </c>
      <c r="D547" s="13">
        <v>0.91666666666666663</v>
      </c>
      <c r="J547" s="13"/>
      <c r="K547" s="13"/>
      <c r="L547" s="13"/>
      <c r="M547" s="13"/>
      <c r="N547" s="13"/>
      <c r="O547" s="13"/>
    </row>
    <row r="548" spans="2:15" x14ac:dyDescent="0.3">
      <c r="B548" s="41">
        <v>4</v>
      </c>
      <c r="C548" s="33">
        <v>0.73333333333333339</v>
      </c>
      <c r="D548" s="13">
        <v>0.91666666666666663</v>
      </c>
      <c r="J548" s="13"/>
      <c r="K548" s="13"/>
      <c r="L548" s="13"/>
      <c r="M548" s="13"/>
      <c r="N548" s="13"/>
      <c r="O548" s="13"/>
    </row>
    <row r="549" spans="2:15" x14ac:dyDescent="0.3">
      <c r="B549">
        <v>6</v>
      </c>
      <c r="C549" s="13">
        <v>0.73333333333333339</v>
      </c>
      <c r="D549" s="13">
        <v>0.91666666666666663</v>
      </c>
      <c r="J549" s="13"/>
      <c r="K549" s="13"/>
      <c r="L549" s="13"/>
      <c r="M549" s="13"/>
      <c r="N549" s="13"/>
      <c r="O549" s="13"/>
    </row>
    <row r="550" spans="2:15" x14ac:dyDescent="0.3">
      <c r="B550">
        <v>6</v>
      </c>
      <c r="C550" s="13">
        <v>0.66</v>
      </c>
      <c r="D550" s="13">
        <v>0.91666666666666663</v>
      </c>
      <c r="J550" s="13"/>
      <c r="K550" s="13"/>
      <c r="L550" s="13"/>
      <c r="M550" s="13"/>
      <c r="N550" s="13"/>
      <c r="O550" s="13"/>
    </row>
    <row r="551" spans="2:15" x14ac:dyDescent="0.3">
      <c r="B551" s="36">
        <v>6</v>
      </c>
      <c r="C551" s="13">
        <v>0.66</v>
      </c>
      <c r="D551" s="37">
        <v>0.82499999999999996</v>
      </c>
      <c r="J551" s="13"/>
      <c r="K551" s="13"/>
      <c r="L551" s="13"/>
      <c r="M551" s="13"/>
      <c r="N551" s="13"/>
      <c r="O551" s="13"/>
    </row>
    <row r="552" spans="2:15" x14ac:dyDescent="0.3">
      <c r="B552">
        <v>7</v>
      </c>
      <c r="C552" s="13">
        <v>0.66</v>
      </c>
      <c r="D552" s="13">
        <v>0.82499999999999996</v>
      </c>
      <c r="J552" s="13"/>
      <c r="K552" s="13"/>
      <c r="L552" s="13"/>
      <c r="M552" s="13"/>
      <c r="N552" s="13"/>
      <c r="O552" s="13"/>
    </row>
    <row r="553" spans="2:15" x14ac:dyDescent="0.3">
      <c r="B553" s="36">
        <v>7</v>
      </c>
      <c r="C553" s="13">
        <v>0.66</v>
      </c>
      <c r="D553" s="37">
        <v>0.72187499999999993</v>
      </c>
      <c r="J553" s="13"/>
      <c r="K553" s="13"/>
      <c r="L553" s="13"/>
      <c r="M553" s="13"/>
      <c r="N553" s="13"/>
      <c r="O553" s="13"/>
    </row>
    <row r="554" spans="2:15" x14ac:dyDescent="0.3">
      <c r="B554">
        <v>8</v>
      </c>
      <c r="C554" s="13">
        <v>0.66</v>
      </c>
      <c r="D554" s="13">
        <v>0.72187499999999993</v>
      </c>
      <c r="J554" s="13"/>
      <c r="K554" s="13"/>
      <c r="L554" s="13"/>
      <c r="M554" s="13"/>
      <c r="N554" s="13"/>
      <c r="O554" s="13"/>
    </row>
    <row r="555" spans="2:15" x14ac:dyDescent="0.3">
      <c r="B555">
        <v>9</v>
      </c>
      <c r="C555" s="13">
        <v>0.66</v>
      </c>
      <c r="D555" s="13">
        <v>0.72187499999999993</v>
      </c>
      <c r="J555" s="13"/>
      <c r="K555" s="13"/>
      <c r="L555" s="13"/>
      <c r="M555" s="13"/>
      <c r="N555" s="13"/>
      <c r="O555" s="13"/>
    </row>
    <row r="556" spans="2:15" x14ac:dyDescent="0.3">
      <c r="B556">
        <v>10</v>
      </c>
      <c r="C556" s="13">
        <v>0.66</v>
      </c>
      <c r="D556" s="13">
        <v>0.72187499999999993</v>
      </c>
      <c r="J556" s="13"/>
      <c r="K556" s="13"/>
      <c r="L556" s="13"/>
      <c r="M556" s="13"/>
      <c r="N556" s="13"/>
      <c r="O556" s="13"/>
    </row>
    <row r="557" spans="2:15" x14ac:dyDescent="0.3">
      <c r="B557">
        <v>11</v>
      </c>
      <c r="C557" s="13">
        <v>0.66</v>
      </c>
      <c r="D557" s="13">
        <v>0.72187499999999993</v>
      </c>
      <c r="J557" s="13"/>
      <c r="K557" s="13"/>
      <c r="L557" s="13"/>
      <c r="M557" s="13"/>
      <c r="N557" s="13"/>
      <c r="O557" s="13"/>
    </row>
    <row r="558" spans="2:15" x14ac:dyDescent="0.3">
      <c r="B558">
        <v>12</v>
      </c>
      <c r="C558" s="13">
        <v>0.66</v>
      </c>
      <c r="D558" s="13">
        <v>0.72187499999999993</v>
      </c>
      <c r="J558" s="13"/>
      <c r="K558" s="13"/>
      <c r="L558" s="13"/>
      <c r="M558" s="13"/>
      <c r="N558" s="13"/>
      <c r="O558" s="13"/>
    </row>
    <row r="559" spans="2:15" x14ac:dyDescent="0.3">
      <c r="B559">
        <v>13</v>
      </c>
      <c r="C559" s="13">
        <v>0.66</v>
      </c>
      <c r="D559" s="13">
        <v>0.72187499999999993</v>
      </c>
      <c r="J559" s="13"/>
      <c r="K559" s="13"/>
      <c r="L559" s="13"/>
      <c r="M559" s="13"/>
      <c r="N559" s="13"/>
      <c r="O559" s="13"/>
    </row>
    <row r="560" spans="2:15" x14ac:dyDescent="0.3">
      <c r="B560">
        <v>14</v>
      </c>
      <c r="C560" s="13">
        <v>0.66</v>
      </c>
      <c r="D560" s="13">
        <v>0.72187499999999993</v>
      </c>
      <c r="J560" s="13"/>
      <c r="K560" s="13"/>
      <c r="L560" s="13"/>
      <c r="M560" s="13"/>
      <c r="N560" s="13"/>
      <c r="O560" s="13"/>
    </row>
    <row r="561" spans="1:15" x14ac:dyDescent="0.3">
      <c r="B561">
        <v>15</v>
      </c>
      <c r="C561" s="13">
        <v>0.66</v>
      </c>
      <c r="D561" s="13">
        <v>0.72187499999999993</v>
      </c>
      <c r="J561" s="13"/>
      <c r="K561" s="13"/>
      <c r="L561" s="13"/>
      <c r="M561" s="13"/>
      <c r="N561" s="13"/>
      <c r="O561" s="13"/>
    </row>
    <row r="562" spans="1:15" x14ac:dyDescent="0.3">
      <c r="J562" s="13"/>
      <c r="K562" s="13"/>
      <c r="L562" s="13"/>
      <c r="M562" s="13"/>
      <c r="N562" s="13"/>
      <c r="O562" s="13"/>
    </row>
    <row r="563" spans="1:15" x14ac:dyDescent="0.3">
      <c r="A563" s="23" t="s">
        <v>4</v>
      </c>
      <c r="B563" s="90" t="s">
        <v>31</v>
      </c>
      <c r="C563" s="90"/>
      <c r="D563" s="90"/>
      <c r="E563" s="90"/>
      <c r="F563" s="90"/>
      <c r="G563" s="90"/>
      <c r="H563" s="90"/>
      <c r="I563" s="90"/>
      <c r="J563" s="90"/>
      <c r="K563" s="90"/>
    </row>
    <row r="564" spans="1:15" x14ac:dyDescent="0.3">
      <c r="A564" s="23"/>
      <c r="B564" s="90"/>
      <c r="C564" s="90"/>
      <c r="D564" s="90"/>
      <c r="E564" s="90"/>
      <c r="F564" s="90"/>
      <c r="G564" s="90"/>
      <c r="H564" s="90"/>
      <c r="I564" s="90"/>
      <c r="J564" s="90"/>
      <c r="K564" s="90"/>
    </row>
    <row r="566" spans="1:15" x14ac:dyDescent="0.3">
      <c r="A566" s="19" t="s">
        <v>100</v>
      </c>
      <c r="B566" s="75" t="s">
        <v>101</v>
      </c>
      <c r="C566" s="75"/>
      <c r="D566" s="75"/>
      <c r="E566" s="75"/>
      <c r="F566" s="75"/>
      <c r="G566" s="75"/>
      <c r="H566" s="75"/>
      <c r="I566" s="75"/>
      <c r="J566" s="75"/>
      <c r="K566" s="75"/>
    </row>
    <row r="567" spans="1:15" ht="15.6" x14ac:dyDescent="0.35">
      <c r="B567" s="77" t="s">
        <v>102</v>
      </c>
      <c r="C567" s="77"/>
      <c r="D567" s="77"/>
      <c r="E567" s="87" t="s">
        <v>123</v>
      </c>
      <c r="F567" s="87"/>
      <c r="G567" s="87"/>
      <c r="H567" s="87"/>
      <c r="I567" s="87"/>
      <c r="J567" s="87"/>
      <c r="K567" s="87"/>
    </row>
    <row r="568" spans="1:15" ht="15.6" x14ac:dyDescent="0.35">
      <c r="B568" s="77" t="s">
        <v>103</v>
      </c>
      <c r="C568" s="77"/>
      <c r="D568" s="77"/>
      <c r="E568" s="87" t="s">
        <v>124</v>
      </c>
      <c r="F568" s="87"/>
      <c r="G568" s="87"/>
      <c r="H568" s="87"/>
      <c r="I568" s="87"/>
      <c r="J568" s="87"/>
      <c r="K568" s="87"/>
    </row>
    <row r="569" spans="1:15" x14ac:dyDescent="0.3">
      <c r="B569" s="88" t="s">
        <v>104</v>
      </c>
      <c r="C569" s="88"/>
      <c r="D569" s="88"/>
      <c r="E569" s="20">
        <v>0.05</v>
      </c>
    </row>
    <row r="571" spans="1:15" x14ac:dyDescent="0.3">
      <c r="A571" s="19" t="s">
        <v>105</v>
      </c>
      <c r="B571" s="75" t="s">
        <v>106</v>
      </c>
      <c r="C571" s="75"/>
      <c r="D571" s="75"/>
      <c r="E571" s="75"/>
      <c r="F571" s="75"/>
      <c r="G571" s="75"/>
      <c r="H571" s="75"/>
      <c r="I571" s="75"/>
      <c r="J571" s="75"/>
      <c r="K571" s="75"/>
    </row>
    <row r="572" spans="1:15" x14ac:dyDescent="0.3">
      <c r="B572" t="s">
        <v>107</v>
      </c>
      <c r="D572" s="85"/>
      <c r="E572" s="85"/>
      <c r="F572" s="85"/>
      <c r="G572" s="85"/>
      <c r="H572" s="85"/>
      <c r="I572" s="85"/>
      <c r="J572" s="85"/>
      <c r="K572" s="85"/>
    </row>
    <row r="573" spans="1:15" ht="13.8" customHeight="1" x14ac:dyDescent="0.3">
      <c r="D573" s="21"/>
      <c r="E573" s="21"/>
      <c r="F573" s="21"/>
      <c r="G573" s="21"/>
      <c r="H573" s="21"/>
      <c r="I573" s="21"/>
      <c r="J573" s="21"/>
      <c r="K573" s="21"/>
    </row>
    <row r="574" spans="1:15" x14ac:dyDescent="0.3">
      <c r="D574" s="21"/>
      <c r="E574" s="21"/>
      <c r="F574" s="21"/>
      <c r="G574" s="21"/>
      <c r="H574" s="21"/>
      <c r="I574" s="21"/>
      <c r="J574" s="21"/>
      <c r="K574" s="21"/>
    </row>
    <row r="575" spans="1:15" x14ac:dyDescent="0.3">
      <c r="D575" s="21"/>
      <c r="E575" s="21"/>
      <c r="F575" s="21"/>
      <c r="G575" s="21"/>
      <c r="H575" s="21"/>
      <c r="I575" s="21"/>
      <c r="J575" s="21"/>
      <c r="K575" s="21"/>
    </row>
    <row r="576" spans="1:15" ht="14.4" customHeight="1" x14ac:dyDescent="0.35">
      <c r="D576" s="21" t="s">
        <v>119</v>
      </c>
      <c r="E576" s="85" t="s">
        <v>122</v>
      </c>
      <c r="F576" s="85"/>
      <c r="G576" s="85"/>
      <c r="H576" s="85"/>
      <c r="I576" s="85"/>
      <c r="J576" s="85"/>
      <c r="K576" s="85"/>
    </row>
    <row r="577" spans="1:11" ht="15.6" x14ac:dyDescent="0.35">
      <c r="D577" s="21" t="s">
        <v>120</v>
      </c>
      <c r="E577" s="85" t="s">
        <v>121</v>
      </c>
      <c r="F577" s="85"/>
      <c r="G577" s="85"/>
      <c r="H577" s="85"/>
      <c r="I577" s="85"/>
      <c r="J577" s="85"/>
      <c r="K577" s="85"/>
    </row>
    <row r="578" spans="1:11" x14ac:dyDescent="0.3">
      <c r="D578" s="21"/>
      <c r="E578" s="21"/>
      <c r="F578" s="21"/>
      <c r="G578" s="21"/>
      <c r="H578" s="21"/>
      <c r="I578" s="21"/>
      <c r="J578" s="21"/>
      <c r="K578" s="21"/>
    </row>
    <row r="579" spans="1:11" ht="15.6" x14ac:dyDescent="0.3">
      <c r="A579" s="19" t="s">
        <v>108</v>
      </c>
      <c r="B579" s="75" t="s">
        <v>109</v>
      </c>
      <c r="C579" s="75"/>
      <c r="D579" s="75"/>
      <c r="E579" s="75"/>
      <c r="F579" s="75"/>
      <c r="G579" s="75"/>
      <c r="H579" s="75"/>
      <c r="I579" s="75"/>
      <c r="J579" s="75"/>
      <c r="K579" s="75"/>
    </row>
    <row r="580" spans="1:11" ht="16.8" x14ac:dyDescent="0.35">
      <c r="B580" t="s">
        <v>110</v>
      </c>
      <c r="C580" t="s">
        <v>111</v>
      </c>
      <c r="D580" t="s">
        <v>130</v>
      </c>
      <c r="E580" t="s">
        <v>112</v>
      </c>
      <c r="F580">
        <f>_xlfn.CHISQ.INV(0.95,1)</f>
        <v>3.8414588206941236</v>
      </c>
    </row>
    <row r="582" spans="1:11" x14ac:dyDescent="0.3">
      <c r="A582" s="19" t="s">
        <v>113</v>
      </c>
      <c r="B582" s="75" t="s">
        <v>114</v>
      </c>
      <c r="C582" s="75"/>
      <c r="D582" s="75"/>
      <c r="E582" s="75"/>
      <c r="F582" s="75"/>
      <c r="G582" s="75"/>
      <c r="H582" s="75"/>
      <c r="I582" s="75"/>
      <c r="J582" s="75"/>
      <c r="K582" s="75"/>
    </row>
    <row r="583" spans="1:11" x14ac:dyDescent="0.3">
      <c r="A583" s="21"/>
      <c r="B583" s="78" t="s">
        <v>34</v>
      </c>
      <c r="C583" s="79"/>
      <c r="D583" s="79"/>
      <c r="E583" s="83"/>
      <c r="F583" s="81" t="s">
        <v>35</v>
      </c>
      <c r="G583" s="81"/>
      <c r="H583" s="81"/>
      <c r="I583" s="82"/>
    </row>
    <row r="584" spans="1:11" x14ac:dyDescent="0.3">
      <c r="A584" s="21"/>
      <c r="B584" s="78" t="s">
        <v>36</v>
      </c>
      <c r="C584" s="83"/>
      <c r="D584" s="78" t="s">
        <v>37</v>
      </c>
      <c r="E584" s="83"/>
      <c r="F584" s="80" t="s">
        <v>36</v>
      </c>
      <c r="G584" s="82"/>
      <c r="H584" s="80" t="s">
        <v>37</v>
      </c>
      <c r="I584" s="82"/>
    </row>
    <row r="585" spans="1:11" x14ac:dyDescent="0.3">
      <c r="A585" s="21"/>
      <c r="B585" s="3">
        <v>2</v>
      </c>
      <c r="D585" s="3">
        <v>12</v>
      </c>
      <c r="E585" s="4"/>
      <c r="F585">
        <v>9</v>
      </c>
      <c r="H585" s="3">
        <v>11</v>
      </c>
      <c r="I585" s="4"/>
    </row>
    <row r="586" spans="1:11" x14ac:dyDescent="0.3">
      <c r="A586" s="21"/>
      <c r="B586" s="3">
        <v>6</v>
      </c>
      <c r="D586" s="3">
        <v>14</v>
      </c>
      <c r="E586" s="4"/>
      <c r="F586">
        <v>4</v>
      </c>
      <c r="H586" s="3">
        <v>14</v>
      </c>
      <c r="I586" s="4"/>
    </row>
    <row r="587" spans="1:11" x14ac:dyDescent="0.3">
      <c r="A587" s="21"/>
      <c r="B587" s="3">
        <v>7</v>
      </c>
      <c r="D587" s="3">
        <v>13</v>
      </c>
      <c r="E587" s="4"/>
      <c r="F587">
        <v>7</v>
      </c>
      <c r="H587" s="3">
        <v>13</v>
      </c>
      <c r="I587" s="4"/>
    </row>
    <row r="588" spans="1:11" x14ac:dyDescent="0.3">
      <c r="A588" s="21"/>
      <c r="B588" s="3">
        <v>3</v>
      </c>
      <c r="D588" s="3">
        <v>11</v>
      </c>
      <c r="E588" s="4"/>
      <c r="H588" s="3">
        <v>9</v>
      </c>
      <c r="I588" s="4"/>
    </row>
    <row r="589" spans="1:11" x14ac:dyDescent="0.3">
      <c r="B589" s="3">
        <v>4</v>
      </c>
      <c r="D589" s="3">
        <v>15</v>
      </c>
      <c r="E589" s="4"/>
      <c r="H589" s="3">
        <v>14</v>
      </c>
      <c r="I589" s="4"/>
    </row>
    <row r="590" spans="1:11" x14ac:dyDescent="0.3">
      <c r="B590" s="3"/>
      <c r="D590" s="3">
        <v>10</v>
      </c>
      <c r="E590" s="4"/>
      <c r="H590" s="3">
        <v>13</v>
      </c>
      <c r="I590" s="4"/>
    </row>
    <row r="591" spans="1:11" x14ac:dyDescent="0.3">
      <c r="B591" s="3"/>
      <c r="D591" s="3">
        <v>8</v>
      </c>
      <c r="E591" s="4"/>
      <c r="H591" s="3">
        <v>6</v>
      </c>
      <c r="I591" s="4"/>
    </row>
    <row r="592" spans="1:11" x14ac:dyDescent="0.3">
      <c r="B592" s="3"/>
      <c r="D592" s="3">
        <v>6</v>
      </c>
      <c r="E592" s="4"/>
      <c r="H592" s="3">
        <v>9</v>
      </c>
      <c r="I592" s="4"/>
    </row>
    <row r="593" spans="2:11" x14ac:dyDescent="0.3">
      <c r="B593" s="3"/>
      <c r="D593" s="3">
        <v>9</v>
      </c>
      <c r="E593" s="4"/>
      <c r="H593" s="3">
        <v>7</v>
      </c>
      <c r="I593" s="4"/>
    </row>
    <row r="594" spans="2:11" x14ac:dyDescent="0.3">
      <c r="B594" s="6"/>
      <c r="C594" s="7"/>
      <c r="D594" s="6">
        <v>12</v>
      </c>
      <c r="E594" s="8"/>
      <c r="F594" s="7"/>
      <c r="G594" s="7"/>
      <c r="H594" s="6"/>
      <c r="I594" s="8"/>
    </row>
    <row r="596" spans="2:11" ht="14.4" customHeight="1" x14ac:dyDescent="0.3">
      <c r="B596" s="84" t="s">
        <v>127</v>
      </c>
      <c r="C596" s="47" t="s">
        <v>128</v>
      </c>
      <c r="D596" s="47" t="s">
        <v>136</v>
      </c>
      <c r="E596" s="62" t="s">
        <v>137</v>
      </c>
      <c r="F596" s="47" t="s">
        <v>138</v>
      </c>
      <c r="G596" s="62" t="s">
        <v>139</v>
      </c>
      <c r="H596" s="84" t="s">
        <v>140</v>
      </c>
      <c r="I596" s="84" t="s">
        <v>141</v>
      </c>
      <c r="J596" s="47" t="s">
        <v>142</v>
      </c>
      <c r="K596" s="62" t="s">
        <v>143</v>
      </c>
    </row>
    <row r="597" spans="2:11" ht="14.4" customHeight="1" x14ac:dyDescent="0.3">
      <c r="B597" s="84"/>
      <c r="C597" s="47"/>
      <c r="D597" s="47"/>
      <c r="E597" s="62"/>
      <c r="F597" s="47"/>
      <c r="G597" s="62"/>
      <c r="H597" s="84"/>
      <c r="I597" s="84"/>
      <c r="J597" s="47"/>
      <c r="K597" s="62"/>
    </row>
    <row r="598" spans="2:11" x14ac:dyDescent="0.3">
      <c r="B598">
        <v>2</v>
      </c>
      <c r="C598">
        <v>1</v>
      </c>
      <c r="D598">
        <f>COUNTIF(B585:E594,"&gt;="&amp;B598)</f>
        <v>15</v>
      </c>
      <c r="E598">
        <f>COUNTIF(F585:I594,"&gt;="&amp;B598)</f>
        <v>12</v>
      </c>
      <c r="F598">
        <f t="shared" ref="F598:F605" si="91">IF(C598=1,1,0)</f>
        <v>1</v>
      </c>
      <c r="G598">
        <f t="shared" ref="G598:G605" si="92">IF(C598=2,1,0)</f>
        <v>0</v>
      </c>
      <c r="H598">
        <f t="shared" ref="H598:H605" si="93">SUM(D598:E598)</f>
        <v>27</v>
      </c>
      <c r="I598">
        <f t="shared" ref="I598:I605" si="94">SUM(F598:G598)</f>
        <v>1</v>
      </c>
      <c r="J598" s="13">
        <f t="shared" ref="J598:J605" si="95">D598*(I598/H598)</f>
        <v>0.55555555555555558</v>
      </c>
      <c r="K598" s="13">
        <f t="shared" ref="K598:K605" si="96">E598*(I598/H598)</f>
        <v>0.44444444444444442</v>
      </c>
    </row>
    <row r="599" spans="2:11" x14ac:dyDescent="0.3">
      <c r="B599">
        <v>3</v>
      </c>
      <c r="C599">
        <v>1</v>
      </c>
      <c r="D599">
        <f>COUNTIF(B585:E594,"&gt;="&amp;B599)</f>
        <v>14</v>
      </c>
      <c r="E599">
        <f>COUNTIF(F585:I594,"&gt;="&amp;B599)</f>
        <v>12</v>
      </c>
      <c r="F599">
        <f t="shared" si="91"/>
        <v>1</v>
      </c>
      <c r="G599">
        <f t="shared" si="92"/>
        <v>0</v>
      </c>
      <c r="H599">
        <f t="shared" si="93"/>
        <v>26</v>
      </c>
      <c r="I599">
        <f t="shared" si="94"/>
        <v>1</v>
      </c>
      <c r="J599" s="13">
        <f t="shared" si="95"/>
        <v>0.53846153846153855</v>
      </c>
      <c r="K599" s="13">
        <f t="shared" si="96"/>
        <v>0.46153846153846156</v>
      </c>
    </row>
    <row r="600" spans="2:11" x14ac:dyDescent="0.3">
      <c r="B600">
        <v>4</v>
      </c>
      <c r="C600">
        <v>1</v>
      </c>
      <c r="D600">
        <f>COUNTIF(B585:E594,"&gt;="&amp;B600)</f>
        <v>13</v>
      </c>
      <c r="E600">
        <f>COUNTIF(F585:I594,"&gt;="&amp;B600)</f>
        <v>12</v>
      </c>
      <c r="F600">
        <f t="shared" si="91"/>
        <v>1</v>
      </c>
      <c r="G600">
        <f t="shared" si="92"/>
        <v>0</v>
      </c>
      <c r="H600">
        <f t="shared" si="93"/>
        <v>25</v>
      </c>
      <c r="I600">
        <f t="shared" si="94"/>
        <v>1</v>
      </c>
      <c r="J600" s="13">
        <f t="shared" si="95"/>
        <v>0.52</v>
      </c>
      <c r="K600" s="13">
        <f t="shared" si="96"/>
        <v>0.48</v>
      </c>
    </row>
    <row r="601" spans="2:11" x14ac:dyDescent="0.3">
      <c r="B601">
        <v>4</v>
      </c>
      <c r="C601">
        <v>2</v>
      </c>
      <c r="D601">
        <f>COUNTIF(B585:E594,"&gt;="&amp;B601)</f>
        <v>13</v>
      </c>
      <c r="E601">
        <f>COUNTIF(F585:I594,"&gt;="&amp;B601)</f>
        <v>12</v>
      </c>
      <c r="F601">
        <f t="shared" si="91"/>
        <v>0</v>
      </c>
      <c r="G601">
        <f t="shared" si="92"/>
        <v>1</v>
      </c>
      <c r="H601">
        <f t="shared" si="93"/>
        <v>25</v>
      </c>
      <c r="I601">
        <f t="shared" si="94"/>
        <v>1</v>
      </c>
      <c r="J601" s="13">
        <f t="shared" si="95"/>
        <v>0.52</v>
      </c>
      <c r="K601" s="13">
        <f t="shared" si="96"/>
        <v>0.48</v>
      </c>
    </row>
    <row r="602" spans="2:11" x14ac:dyDescent="0.3">
      <c r="B602">
        <v>6</v>
      </c>
      <c r="C602">
        <v>1</v>
      </c>
      <c r="D602">
        <f>COUNTIF(B585:E594,"&gt;="&amp;B602)</f>
        <v>12</v>
      </c>
      <c r="E602">
        <f>COUNTIF(F585:I594,"&gt;="&amp;B602)</f>
        <v>11</v>
      </c>
      <c r="F602">
        <f t="shared" si="91"/>
        <v>1</v>
      </c>
      <c r="G602">
        <f t="shared" si="92"/>
        <v>0</v>
      </c>
      <c r="H602">
        <f t="shared" si="93"/>
        <v>23</v>
      </c>
      <c r="I602">
        <f t="shared" si="94"/>
        <v>1</v>
      </c>
      <c r="J602" s="13">
        <f t="shared" si="95"/>
        <v>0.52173913043478259</v>
      </c>
      <c r="K602" s="13">
        <f t="shared" si="96"/>
        <v>0.47826086956521741</v>
      </c>
    </row>
    <row r="603" spans="2:11" x14ac:dyDescent="0.3">
      <c r="B603">
        <v>7</v>
      </c>
      <c r="C603">
        <v>1</v>
      </c>
      <c r="D603">
        <f>COUNTIF(B585:E594,"&gt;="&amp;B603)</f>
        <v>10</v>
      </c>
      <c r="E603">
        <f>COUNTIF(F585:I594,"&gt;="&amp;B603)</f>
        <v>10</v>
      </c>
      <c r="F603">
        <f t="shared" si="91"/>
        <v>1</v>
      </c>
      <c r="G603">
        <f t="shared" si="92"/>
        <v>0</v>
      </c>
      <c r="H603">
        <f t="shared" si="93"/>
        <v>20</v>
      </c>
      <c r="I603">
        <f t="shared" si="94"/>
        <v>1</v>
      </c>
      <c r="J603" s="13">
        <f t="shared" si="95"/>
        <v>0.5</v>
      </c>
      <c r="K603" s="13">
        <f t="shared" si="96"/>
        <v>0.5</v>
      </c>
    </row>
    <row r="604" spans="2:11" x14ac:dyDescent="0.3">
      <c r="B604">
        <v>7</v>
      </c>
      <c r="C604">
        <v>2</v>
      </c>
      <c r="D604">
        <f>COUNTIF(B585:E594,"&gt;="&amp;B604)</f>
        <v>10</v>
      </c>
      <c r="E604">
        <f>COUNTIF(F585:I594,"&gt;="&amp;B604)</f>
        <v>10</v>
      </c>
      <c r="F604">
        <f t="shared" si="91"/>
        <v>0</v>
      </c>
      <c r="G604">
        <f t="shared" si="92"/>
        <v>1</v>
      </c>
      <c r="H604">
        <f t="shared" si="93"/>
        <v>20</v>
      </c>
      <c r="I604">
        <f t="shared" si="94"/>
        <v>1</v>
      </c>
      <c r="J604" s="13">
        <f t="shared" si="95"/>
        <v>0.5</v>
      </c>
      <c r="K604" s="13">
        <f t="shared" si="96"/>
        <v>0.5</v>
      </c>
    </row>
    <row r="605" spans="2:11" x14ac:dyDescent="0.3">
      <c r="B605">
        <v>9</v>
      </c>
      <c r="C605">
        <v>2</v>
      </c>
      <c r="D605">
        <f>COUNTIF(B585:E594,"&gt;="&amp;B605)</f>
        <v>8</v>
      </c>
      <c r="E605">
        <f>COUNTIF(F585:I594,"&gt;="&amp;B605)</f>
        <v>8</v>
      </c>
      <c r="F605">
        <f t="shared" si="91"/>
        <v>0</v>
      </c>
      <c r="G605">
        <f t="shared" si="92"/>
        <v>1</v>
      </c>
      <c r="H605">
        <f t="shared" si="93"/>
        <v>16</v>
      </c>
      <c r="I605">
        <f t="shared" si="94"/>
        <v>1</v>
      </c>
      <c r="J605" s="13">
        <f t="shared" si="95"/>
        <v>0.5</v>
      </c>
      <c r="K605" s="13">
        <f t="shared" si="96"/>
        <v>0.5</v>
      </c>
    </row>
    <row r="606" spans="2:11" ht="14.4" customHeight="1" x14ac:dyDescent="0.3"/>
    <row r="607" spans="2:11" ht="15.6" x14ac:dyDescent="0.3">
      <c r="F607" s="43" t="s">
        <v>138</v>
      </c>
      <c r="G607" s="44" t="s">
        <v>139</v>
      </c>
      <c r="H607" s="45"/>
      <c r="I607" s="45"/>
      <c r="J607" s="43" t="s">
        <v>142</v>
      </c>
      <c r="K607" s="44" t="s">
        <v>143</v>
      </c>
    </row>
    <row r="608" spans="2:11" x14ac:dyDescent="0.3">
      <c r="E608" s="2" t="s">
        <v>144</v>
      </c>
      <c r="F608">
        <f>SUM(F598:F605)</f>
        <v>5</v>
      </c>
      <c r="G608">
        <f>SUM(G598:G605)</f>
        <v>3</v>
      </c>
      <c r="J608" s="13">
        <f>SUM(J598:J605)</f>
        <v>4.1557562244518769</v>
      </c>
      <c r="K608" s="13">
        <f>SUM(K598:K605)</f>
        <v>3.8442437755481231</v>
      </c>
    </row>
    <row r="610" spans="1:11" ht="16.2" x14ac:dyDescent="0.3">
      <c r="I610" s="2" t="s">
        <v>168</v>
      </c>
      <c r="J610" s="13">
        <f>(F608-J608)^2/J608</f>
        <v>0.17150850869404821</v>
      </c>
      <c r="K610" s="13">
        <f>(G608-K608)^2/K608</f>
        <v>0.1854064399051083</v>
      </c>
    </row>
    <row r="612" spans="1:11" ht="16.2" x14ac:dyDescent="0.3">
      <c r="I612" s="2" t="s">
        <v>169</v>
      </c>
      <c r="J612" s="13">
        <f>SUM(J610:K610)</f>
        <v>0.35691494859915651</v>
      </c>
    </row>
    <row r="613" spans="1:11" x14ac:dyDescent="0.3">
      <c r="I613" s="2" t="s">
        <v>129</v>
      </c>
      <c r="J613" s="13">
        <f>1-_xlfn.CHISQ.DIST(J612,1,TRUE)</f>
        <v>0.55022460631113401</v>
      </c>
    </row>
    <row r="616" spans="1:11" ht="15.6" x14ac:dyDescent="0.3">
      <c r="A616" s="19" t="s">
        <v>115</v>
      </c>
      <c r="B616" s="75" t="s">
        <v>116</v>
      </c>
      <c r="C616" s="75"/>
      <c r="D616" s="75"/>
      <c r="E616" s="75"/>
      <c r="F616" s="75"/>
      <c r="G616" s="75"/>
      <c r="H616" s="75"/>
      <c r="I616" s="75"/>
      <c r="J616" s="75"/>
      <c r="K616" s="75"/>
    </row>
    <row r="617" spans="1:11" ht="14.4" customHeight="1" x14ac:dyDescent="0.3">
      <c r="B617" s="76" t="str">
        <f>IF(J612&gt;=F580,"Reject the Null Hypothesis","Fail to reject the Null Hypothesis")</f>
        <v>Fail to reject the Null Hypothesis</v>
      </c>
      <c r="C617" s="76"/>
      <c r="D617" s="76"/>
      <c r="E617" s="76"/>
      <c r="F617" s="77" t="s">
        <v>157</v>
      </c>
      <c r="G617" s="77"/>
      <c r="H617" s="77"/>
      <c r="I617" s="77"/>
      <c r="J617" s="77"/>
      <c r="K617" s="77"/>
    </row>
    <row r="618" spans="1:11" x14ac:dyDescent="0.3">
      <c r="F618" s="77"/>
      <c r="G618" s="77"/>
      <c r="H618" s="77"/>
      <c r="I618" s="77"/>
      <c r="J618" s="77"/>
      <c r="K618" s="77"/>
    </row>
    <row r="619" spans="1:11" x14ac:dyDescent="0.3">
      <c r="B619" s="85" t="s">
        <v>158</v>
      </c>
      <c r="C619" s="85"/>
      <c r="D619" s="85"/>
      <c r="E619" s="85"/>
      <c r="F619" s="85"/>
      <c r="G619" s="85"/>
      <c r="H619" s="85"/>
      <c r="I619" s="85"/>
      <c r="J619" s="85"/>
      <c r="K619" s="85"/>
    </row>
    <row r="620" spans="1:11" x14ac:dyDescent="0.3">
      <c r="B620" s="85"/>
      <c r="C620" s="85"/>
      <c r="D620" s="85"/>
      <c r="E620" s="85"/>
      <c r="F620" s="85"/>
      <c r="G620" s="85"/>
      <c r="H620" s="85"/>
      <c r="I620" s="85"/>
      <c r="J620" s="85"/>
      <c r="K620" s="85"/>
    </row>
    <row r="621" spans="1:11" x14ac:dyDescent="0.3">
      <c r="F621" s="1"/>
      <c r="G621" s="1"/>
      <c r="H621" s="1"/>
      <c r="I621" s="1"/>
      <c r="J621" s="1"/>
      <c r="K621" s="1"/>
    </row>
    <row r="622" spans="1:11" x14ac:dyDescent="0.3">
      <c r="A622" s="23">
        <v>7</v>
      </c>
      <c r="B622" s="90" t="s">
        <v>38</v>
      </c>
      <c r="C622" s="90"/>
      <c r="D622" s="90"/>
      <c r="E622" s="90"/>
      <c r="F622" s="90"/>
      <c r="G622" s="90"/>
      <c r="H622" s="90"/>
      <c r="I622" s="90"/>
      <c r="J622" s="90"/>
      <c r="K622" s="90"/>
    </row>
    <row r="623" spans="1:11" x14ac:dyDescent="0.3">
      <c r="A623" s="23"/>
      <c r="B623" s="90"/>
      <c r="C623" s="90"/>
      <c r="D623" s="90"/>
      <c r="E623" s="90"/>
      <c r="F623" s="90"/>
      <c r="G623" s="90"/>
      <c r="H623" s="90"/>
      <c r="I623" s="90"/>
      <c r="J623" s="90"/>
      <c r="K623" s="90"/>
    </row>
    <row r="624" spans="1:11" x14ac:dyDescent="0.3">
      <c r="A624" s="23"/>
      <c r="B624" s="90"/>
      <c r="C624" s="90"/>
      <c r="D624" s="90"/>
      <c r="E624" s="90"/>
      <c r="F624" s="90"/>
      <c r="G624" s="90"/>
      <c r="H624" s="90"/>
      <c r="I624" s="90"/>
      <c r="J624" s="90"/>
      <c r="K624" s="90"/>
    </row>
    <row r="625" spans="1:15" x14ac:dyDescent="0.3">
      <c r="A625" s="23"/>
      <c r="B625" s="90"/>
      <c r="C625" s="90"/>
      <c r="D625" s="90"/>
      <c r="E625" s="90"/>
      <c r="F625" s="90"/>
      <c r="G625" s="90"/>
      <c r="H625" s="90"/>
      <c r="I625" s="90"/>
      <c r="J625" s="90"/>
      <c r="K625" s="90"/>
    </row>
    <row r="626" spans="1:15" x14ac:dyDescent="0.3">
      <c r="A626" s="23"/>
      <c r="B626" s="90"/>
      <c r="C626" s="90"/>
      <c r="D626" s="90"/>
      <c r="E626" s="90"/>
      <c r="F626" s="90"/>
      <c r="G626" s="90"/>
      <c r="H626" s="90"/>
      <c r="I626" s="90"/>
      <c r="J626" s="90"/>
      <c r="K626" s="90"/>
    </row>
    <row r="627" spans="1:15" x14ac:dyDescent="0.3">
      <c r="A627" s="23"/>
      <c r="B627" s="90"/>
      <c r="C627" s="90"/>
      <c r="D627" s="90"/>
      <c r="E627" s="90"/>
      <c r="F627" s="90"/>
      <c r="G627" s="90"/>
      <c r="H627" s="90"/>
      <c r="I627" s="90"/>
      <c r="J627" s="90"/>
      <c r="K627" s="90"/>
    </row>
    <row r="628" spans="1:15" x14ac:dyDescent="0.3">
      <c r="A628" s="23" t="s">
        <v>3</v>
      </c>
      <c r="B628" s="90" t="s">
        <v>44</v>
      </c>
      <c r="C628" s="90"/>
      <c r="D628" s="90"/>
      <c r="E628" s="90"/>
      <c r="F628" s="90"/>
      <c r="G628" s="90"/>
      <c r="H628" s="90"/>
      <c r="I628" s="90"/>
      <c r="J628" s="90"/>
      <c r="K628" s="90"/>
    </row>
    <row r="629" spans="1:15" x14ac:dyDescent="0.3">
      <c r="A629" s="23"/>
      <c r="B629" s="90"/>
      <c r="C629" s="90"/>
      <c r="D629" s="90"/>
      <c r="E629" s="90"/>
      <c r="F629" s="90"/>
      <c r="G629" s="90"/>
      <c r="H629" s="90"/>
      <c r="I629" s="90"/>
      <c r="J629" s="90"/>
      <c r="K629" s="90"/>
    </row>
    <row r="630" spans="1:15" x14ac:dyDescent="0.3">
      <c r="J630" s="13"/>
      <c r="K630" s="13"/>
      <c r="L630" s="13"/>
      <c r="M630" s="13"/>
      <c r="N630" s="13"/>
      <c r="O630" s="13"/>
    </row>
    <row r="631" spans="1:15" x14ac:dyDescent="0.3">
      <c r="B631" s="2" t="s">
        <v>39</v>
      </c>
      <c r="C631" s="89" t="s">
        <v>40</v>
      </c>
      <c r="D631" s="89"/>
      <c r="E631" s="89"/>
      <c r="F631" s="89"/>
      <c r="G631" s="89"/>
      <c r="H631" s="89"/>
      <c r="I631" s="89"/>
      <c r="J631" s="89"/>
      <c r="K631" s="89"/>
    </row>
    <row r="632" spans="1:15" x14ac:dyDescent="0.3">
      <c r="B632" s="78" t="s">
        <v>15</v>
      </c>
      <c r="C632" s="79"/>
      <c r="D632" s="79"/>
      <c r="E632" s="83"/>
      <c r="F632" s="81" t="s">
        <v>41</v>
      </c>
      <c r="G632" s="81"/>
      <c r="H632" s="81"/>
      <c r="I632" s="82"/>
    </row>
    <row r="633" spans="1:15" x14ac:dyDescent="0.3">
      <c r="B633" s="78" t="s">
        <v>42</v>
      </c>
      <c r="C633" s="83"/>
      <c r="D633" s="78" t="s">
        <v>43</v>
      </c>
      <c r="E633" s="83"/>
      <c r="F633" s="80" t="s">
        <v>42</v>
      </c>
      <c r="G633" s="82"/>
      <c r="H633" s="80" t="s">
        <v>43</v>
      </c>
      <c r="I633" s="82"/>
    </row>
    <row r="634" spans="1:15" x14ac:dyDescent="0.3">
      <c r="B634" s="9">
        <v>7</v>
      </c>
      <c r="C634" s="10"/>
      <c r="D634" s="9">
        <v>8</v>
      </c>
      <c r="E634" s="11"/>
      <c r="F634" s="10">
        <v>6</v>
      </c>
      <c r="G634" s="10"/>
      <c r="H634" s="9">
        <v>8</v>
      </c>
      <c r="I634" s="11"/>
    </row>
    <row r="635" spans="1:15" x14ac:dyDescent="0.3">
      <c r="B635" s="3">
        <v>8</v>
      </c>
      <c r="D635" s="3">
        <v>8</v>
      </c>
      <c r="E635" s="4"/>
      <c r="F635">
        <v>7</v>
      </c>
      <c r="H635" s="3">
        <v>9</v>
      </c>
      <c r="I635" s="4"/>
    </row>
    <row r="636" spans="1:15" x14ac:dyDescent="0.3">
      <c r="B636" s="3">
        <v>10</v>
      </c>
      <c r="D636" s="3">
        <v>8</v>
      </c>
      <c r="E636" s="4"/>
      <c r="F636">
        <v>9</v>
      </c>
      <c r="H636" s="3">
        <v>11</v>
      </c>
      <c r="I636" s="4"/>
    </row>
    <row r="637" spans="1:15" x14ac:dyDescent="0.3">
      <c r="B637" s="3"/>
      <c r="D637" s="3">
        <v>9</v>
      </c>
      <c r="E637" s="4"/>
      <c r="F637">
        <v>10</v>
      </c>
      <c r="H637" s="3">
        <v>11</v>
      </c>
      <c r="I637" s="4"/>
    </row>
    <row r="638" spans="1:15" x14ac:dyDescent="0.3">
      <c r="B638" s="3"/>
      <c r="D638" s="3">
        <v>11</v>
      </c>
      <c r="E638" s="4"/>
      <c r="F638">
        <v>11</v>
      </c>
      <c r="H638" s="3">
        <v>12</v>
      </c>
      <c r="I638" s="4"/>
    </row>
    <row r="639" spans="1:15" x14ac:dyDescent="0.3">
      <c r="B639" s="3"/>
      <c r="D639" s="3">
        <v>12</v>
      </c>
      <c r="E639" s="4"/>
      <c r="H639" s="3"/>
      <c r="I639" s="4"/>
    </row>
    <row r="640" spans="1:15" x14ac:dyDescent="0.3">
      <c r="B640" s="6"/>
      <c r="C640" s="7"/>
      <c r="D640" s="6">
        <v>12</v>
      </c>
      <c r="E640" s="8"/>
      <c r="F640" s="7"/>
      <c r="G640" s="7"/>
      <c r="H640" s="6"/>
      <c r="I640" s="8"/>
    </row>
    <row r="642" spans="2:15" x14ac:dyDescent="0.3">
      <c r="B642" s="47" t="s">
        <v>15</v>
      </c>
      <c r="C642" s="47"/>
      <c r="D642" s="47"/>
      <c r="E642" s="47"/>
      <c r="F642" s="47"/>
      <c r="G642" s="47"/>
      <c r="H642" s="47"/>
      <c r="I642" s="47"/>
      <c r="J642" s="47"/>
      <c r="K642" s="47"/>
      <c r="L642" s="47"/>
      <c r="M642" s="47"/>
      <c r="N642" s="47"/>
    </row>
    <row r="643" spans="2:15" ht="15.6" customHeight="1" x14ac:dyDescent="0.3">
      <c r="B643" s="49" t="s">
        <v>42</v>
      </c>
      <c r="C643" s="49" t="s">
        <v>167</v>
      </c>
      <c r="D643" s="50" t="s">
        <v>90</v>
      </c>
      <c r="E643" s="50" t="s">
        <v>91</v>
      </c>
      <c r="F643" s="50" t="s">
        <v>147</v>
      </c>
      <c r="G643" s="50" t="s">
        <v>148</v>
      </c>
      <c r="H643" s="50" t="s">
        <v>149</v>
      </c>
      <c r="I643" s="50" t="s">
        <v>150</v>
      </c>
      <c r="J643" s="50" t="s">
        <v>162</v>
      </c>
      <c r="K643" s="50" t="s">
        <v>151</v>
      </c>
      <c r="L643" s="50" t="s">
        <v>95</v>
      </c>
      <c r="M643" s="50" t="s">
        <v>163</v>
      </c>
      <c r="N643" s="50" t="s">
        <v>164</v>
      </c>
    </row>
    <row r="644" spans="2:15" ht="15.6" customHeight="1" x14ac:dyDescent="0.3">
      <c r="B644" s="49"/>
      <c r="C644" s="49"/>
      <c r="D644" s="50"/>
      <c r="E644" s="50"/>
      <c r="F644" s="50"/>
      <c r="G644" s="50"/>
      <c r="H644" s="50"/>
      <c r="I644" s="50"/>
      <c r="J644" s="50"/>
      <c r="K644" s="50"/>
      <c r="L644" s="50"/>
      <c r="M644" s="50"/>
      <c r="N644" s="50"/>
    </row>
    <row r="645" spans="2:15" x14ac:dyDescent="0.3">
      <c r="D645">
        <v>0</v>
      </c>
      <c r="I645" s="42">
        <v>1</v>
      </c>
    </row>
    <row r="646" spans="2:15" x14ac:dyDescent="0.3">
      <c r="B646" s="14">
        <v>7</v>
      </c>
      <c r="C646" s="14"/>
      <c r="D646" s="14">
        <f t="shared" ref="D646:D655" si="97">MAX(B646,C646)</f>
        <v>7</v>
      </c>
      <c r="E646" s="14">
        <f t="shared" ref="E646:E655" si="98">IF(B646&gt;0,1,0)</f>
        <v>1</v>
      </c>
      <c r="F646" s="14">
        <f>COUNTIF(D646:D655,"&gt;="&amp;D646)</f>
        <v>10</v>
      </c>
      <c r="G646" s="14">
        <f t="shared" ref="G646:G655" si="99">IF(E646=1,1,0)</f>
        <v>1</v>
      </c>
      <c r="H646" s="14">
        <f t="shared" ref="H646:H655" si="100">IF(E646=0,1,0)</f>
        <v>0</v>
      </c>
      <c r="I646" s="15">
        <f t="shared" ref="I646:I655" si="101">I645*((F646-G646)/F646)</f>
        <v>0.9</v>
      </c>
      <c r="J646" s="15">
        <f t="shared" ref="J646:J655" si="102">G646/(F646*(F646-G646))+J645</f>
        <v>1.1111111111111112E-2</v>
      </c>
      <c r="K646" s="15">
        <f t="shared" ref="K646:K655" si="103">I646*SQRT(J646)</f>
        <v>9.4868329805051374E-2</v>
      </c>
      <c r="L646" s="15">
        <f t="shared" ref="L646:L655" si="104">_xlfn.NORM.INV(0.975,0,1)*K646</f>
        <v>0.18593850969136841</v>
      </c>
      <c r="M646" s="15">
        <f t="shared" ref="M646:M655" si="105">MAX(I646-L646,0)</f>
        <v>0.71406149030863164</v>
      </c>
      <c r="N646" s="15">
        <f t="shared" ref="N646:N655" si="106">MIN(I646+L646,1)</f>
        <v>1</v>
      </c>
    </row>
    <row r="647" spans="2:15" x14ac:dyDescent="0.3">
      <c r="B647" s="14">
        <v>8</v>
      </c>
      <c r="C647" s="14"/>
      <c r="D647" s="14">
        <f t="shared" si="97"/>
        <v>8</v>
      </c>
      <c r="E647" s="14">
        <f t="shared" si="98"/>
        <v>1</v>
      </c>
      <c r="F647" s="14">
        <f>COUNTIF(D646:D655,"&gt;="&amp;D647)</f>
        <v>9</v>
      </c>
      <c r="G647" s="14">
        <f t="shared" si="99"/>
        <v>1</v>
      </c>
      <c r="H647" s="14">
        <f t="shared" si="100"/>
        <v>0</v>
      </c>
      <c r="I647" s="15">
        <f t="shared" si="101"/>
        <v>0.79999999999999993</v>
      </c>
      <c r="J647" s="15">
        <f t="shared" si="102"/>
        <v>2.5000000000000001E-2</v>
      </c>
      <c r="K647" s="15">
        <f t="shared" si="103"/>
        <v>0.12649110640673517</v>
      </c>
      <c r="L647" s="15">
        <f t="shared" si="104"/>
        <v>0.24791801292182455</v>
      </c>
      <c r="M647" s="15">
        <f t="shared" si="105"/>
        <v>0.55208198707817535</v>
      </c>
      <c r="N647" s="15">
        <f t="shared" si="106"/>
        <v>1</v>
      </c>
    </row>
    <row r="648" spans="2:15" x14ac:dyDescent="0.3">
      <c r="C648">
        <v>8</v>
      </c>
      <c r="D648">
        <f t="shared" si="97"/>
        <v>8</v>
      </c>
      <c r="E648">
        <f t="shared" si="98"/>
        <v>0</v>
      </c>
      <c r="F648">
        <f>COUNTIF(D646:D655,"&gt;="&amp;D648)</f>
        <v>9</v>
      </c>
      <c r="G648">
        <f t="shared" si="99"/>
        <v>0</v>
      </c>
      <c r="H648">
        <f t="shared" si="100"/>
        <v>1</v>
      </c>
      <c r="I648" s="13">
        <f t="shared" si="101"/>
        <v>0.79999999999999993</v>
      </c>
      <c r="J648" s="13">
        <f t="shared" si="102"/>
        <v>2.5000000000000001E-2</v>
      </c>
      <c r="K648" s="13">
        <f t="shared" si="103"/>
        <v>0.12649110640673517</v>
      </c>
      <c r="L648" s="13">
        <f t="shared" si="104"/>
        <v>0.24791801292182455</v>
      </c>
      <c r="M648" s="13">
        <f t="shared" si="105"/>
        <v>0.55208198707817535</v>
      </c>
      <c r="N648" s="13">
        <f t="shared" si="106"/>
        <v>1</v>
      </c>
    </row>
    <row r="649" spans="2:15" x14ac:dyDescent="0.3">
      <c r="C649">
        <v>8</v>
      </c>
      <c r="D649">
        <f t="shared" si="97"/>
        <v>8</v>
      </c>
      <c r="E649">
        <f t="shared" si="98"/>
        <v>0</v>
      </c>
      <c r="F649">
        <f>COUNTIF(D646:D655,"&gt;="&amp;D649)</f>
        <v>9</v>
      </c>
      <c r="G649">
        <f t="shared" si="99"/>
        <v>0</v>
      </c>
      <c r="H649">
        <f t="shared" si="100"/>
        <v>1</v>
      </c>
      <c r="I649" s="13">
        <f t="shared" si="101"/>
        <v>0.79999999999999993</v>
      </c>
      <c r="J649" s="13">
        <f t="shared" si="102"/>
        <v>2.5000000000000001E-2</v>
      </c>
      <c r="K649" s="13">
        <f t="shared" si="103"/>
        <v>0.12649110640673517</v>
      </c>
      <c r="L649" s="13">
        <f t="shared" si="104"/>
        <v>0.24791801292182455</v>
      </c>
      <c r="M649" s="13">
        <f t="shared" si="105"/>
        <v>0.55208198707817535</v>
      </c>
      <c r="N649" s="13">
        <f t="shared" si="106"/>
        <v>1</v>
      </c>
    </row>
    <row r="650" spans="2:15" x14ac:dyDescent="0.3">
      <c r="C650">
        <v>8</v>
      </c>
      <c r="D650">
        <f t="shared" si="97"/>
        <v>8</v>
      </c>
      <c r="E650">
        <f t="shared" si="98"/>
        <v>0</v>
      </c>
      <c r="F650">
        <f>COUNTIF(D646:D655,"&gt;="&amp;D650)</f>
        <v>9</v>
      </c>
      <c r="G650">
        <f t="shared" si="99"/>
        <v>0</v>
      </c>
      <c r="H650">
        <f t="shared" si="100"/>
        <v>1</v>
      </c>
      <c r="I650" s="13">
        <f t="shared" si="101"/>
        <v>0.79999999999999993</v>
      </c>
      <c r="J650" s="13">
        <f t="shared" si="102"/>
        <v>2.5000000000000001E-2</v>
      </c>
      <c r="K650" s="13">
        <f t="shared" si="103"/>
        <v>0.12649110640673517</v>
      </c>
      <c r="L650" s="13">
        <f t="shared" si="104"/>
        <v>0.24791801292182455</v>
      </c>
      <c r="M650" s="13">
        <f t="shared" si="105"/>
        <v>0.55208198707817535</v>
      </c>
      <c r="N650" s="13">
        <f t="shared" si="106"/>
        <v>1</v>
      </c>
    </row>
    <row r="651" spans="2:15" x14ac:dyDescent="0.3">
      <c r="C651">
        <v>9</v>
      </c>
      <c r="D651">
        <f t="shared" si="97"/>
        <v>9</v>
      </c>
      <c r="E651">
        <f t="shared" si="98"/>
        <v>0</v>
      </c>
      <c r="F651">
        <f>COUNTIF(D646:D655,"&gt;="&amp;D651)</f>
        <v>5</v>
      </c>
      <c r="G651">
        <f t="shared" si="99"/>
        <v>0</v>
      </c>
      <c r="H651">
        <f t="shared" si="100"/>
        <v>1</v>
      </c>
      <c r="I651" s="13">
        <f t="shared" si="101"/>
        <v>0.79999999999999993</v>
      </c>
      <c r="J651" s="13">
        <f t="shared" si="102"/>
        <v>2.5000000000000001E-2</v>
      </c>
      <c r="K651" s="13">
        <f t="shared" si="103"/>
        <v>0.12649110640673517</v>
      </c>
      <c r="L651" s="13">
        <f t="shared" si="104"/>
        <v>0.24791801292182455</v>
      </c>
      <c r="M651" s="13">
        <f t="shared" si="105"/>
        <v>0.55208198707817535</v>
      </c>
      <c r="N651" s="13">
        <f t="shared" si="106"/>
        <v>1</v>
      </c>
    </row>
    <row r="652" spans="2:15" x14ac:dyDescent="0.3">
      <c r="B652" s="14">
        <v>10</v>
      </c>
      <c r="C652" s="14"/>
      <c r="D652" s="14">
        <f t="shared" si="97"/>
        <v>10</v>
      </c>
      <c r="E652" s="14">
        <f t="shared" si="98"/>
        <v>1</v>
      </c>
      <c r="F652" s="14">
        <f>COUNTIF(D646:D655,"&gt;="&amp;D652)</f>
        <v>4</v>
      </c>
      <c r="G652" s="14">
        <f t="shared" si="99"/>
        <v>1</v>
      </c>
      <c r="H652" s="14">
        <f t="shared" si="100"/>
        <v>0</v>
      </c>
      <c r="I652" s="15">
        <f t="shared" si="101"/>
        <v>0.6</v>
      </c>
      <c r="J652" s="15">
        <f t="shared" si="102"/>
        <v>0.10833333333333334</v>
      </c>
      <c r="K652" s="15">
        <f t="shared" si="103"/>
        <v>0.19748417658131498</v>
      </c>
      <c r="L652" s="15">
        <f t="shared" si="104"/>
        <v>0.38706187361592564</v>
      </c>
      <c r="M652" s="15">
        <f t="shared" si="105"/>
        <v>0.21293812638407433</v>
      </c>
      <c r="N652" s="15">
        <f t="shared" si="106"/>
        <v>0.98706187361592557</v>
      </c>
    </row>
    <row r="653" spans="2:15" x14ac:dyDescent="0.3">
      <c r="C653">
        <v>11</v>
      </c>
      <c r="D653">
        <f t="shared" si="97"/>
        <v>11</v>
      </c>
      <c r="E653">
        <f t="shared" si="98"/>
        <v>0</v>
      </c>
      <c r="F653">
        <f>COUNTIF(D646:D655,"&gt;="&amp;D653)</f>
        <v>3</v>
      </c>
      <c r="G653">
        <f t="shared" si="99"/>
        <v>0</v>
      </c>
      <c r="H653">
        <f t="shared" si="100"/>
        <v>1</v>
      </c>
      <c r="I653" s="13">
        <f t="shared" si="101"/>
        <v>0.6</v>
      </c>
      <c r="J653" s="13">
        <f t="shared" si="102"/>
        <v>0.10833333333333334</v>
      </c>
      <c r="K653" s="13">
        <f t="shared" si="103"/>
        <v>0.19748417658131498</v>
      </c>
      <c r="L653" s="13">
        <f t="shared" si="104"/>
        <v>0.38706187361592564</v>
      </c>
      <c r="M653" s="13">
        <f t="shared" si="105"/>
        <v>0.21293812638407433</v>
      </c>
      <c r="N653" s="13">
        <f t="shared" si="106"/>
        <v>0.98706187361592557</v>
      </c>
    </row>
    <row r="654" spans="2:15" x14ac:dyDescent="0.3">
      <c r="C654">
        <v>12</v>
      </c>
      <c r="D654">
        <f t="shared" si="97"/>
        <v>12</v>
      </c>
      <c r="E654">
        <f t="shared" si="98"/>
        <v>0</v>
      </c>
      <c r="F654">
        <f>COUNTIF(D646:D655,"&gt;="&amp;D654)</f>
        <v>2</v>
      </c>
      <c r="G654">
        <f t="shared" si="99"/>
        <v>0</v>
      </c>
      <c r="H654">
        <f t="shared" si="100"/>
        <v>1</v>
      </c>
      <c r="I654" s="13">
        <f t="shared" si="101"/>
        <v>0.6</v>
      </c>
      <c r="J654" s="13">
        <f t="shared" si="102"/>
        <v>0.10833333333333334</v>
      </c>
      <c r="K654" s="13">
        <f t="shared" si="103"/>
        <v>0.19748417658131498</v>
      </c>
      <c r="L654" s="13">
        <f t="shared" si="104"/>
        <v>0.38706187361592564</v>
      </c>
      <c r="M654" s="13">
        <f t="shared" si="105"/>
        <v>0.21293812638407433</v>
      </c>
      <c r="N654" s="13">
        <f t="shared" si="106"/>
        <v>0.98706187361592557</v>
      </c>
    </row>
    <row r="655" spans="2:15" x14ac:dyDescent="0.3">
      <c r="C655">
        <v>12</v>
      </c>
      <c r="D655">
        <f t="shared" si="97"/>
        <v>12</v>
      </c>
      <c r="E655">
        <f t="shared" si="98"/>
        <v>0</v>
      </c>
      <c r="F655">
        <f>COUNTIF(D646:D655,"&gt;="&amp;D655)</f>
        <v>2</v>
      </c>
      <c r="G655">
        <f t="shared" si="99"/>
        <v>0</v>
      </c>
      <c r="H655">
        <f t="shared" si="100"/>
        <v>1</v>
      </c>
      <c r="I655" s="13">
        <f t="shared" si="101"/>
        <v>0.6</v>
      </c>
      <c r="J655" s="13">
        <f t="shared" si="102"/>
        <v>0.10833333333333334</v>
      </c>
      <c r="K655" s="13">
        <f t="shared" si="103"/>
        <v>0.19748417658131498</v>
      </c>
      <c r="L655" s="13">
        <f t="shared" si="104"/>
        <v>0.38706187361592564</v>
      </c>
      <c r="M655" s="13">
        <f t="shared" si="105"/>
        <v>0.21293812638407433</v>
      </c>
      <c r="N655" s="13">
        <f t="shared" si="106"/>
        <v>0.98706187361592557</v>
      </c>
    </row>
    <row r="656" spans="2:15" x14ac:dyDescent="0.3">
      <c r="J656" s="13"/>
      <c r="K656" s="13"/>
      <c r="L656" s="13"/>
      <c r="M656" s="13"/>
      <c r="N656" s="13"/>
      <c r="O656" s="13"/>
    </row>
    <row r="657" spans="2:15" x14ac:dyDescent="0.3">
      <c r="B657" s="62" t="s">
        <v>41</v>
      </c>
      <c r="C657" s="62"/>
      <c r="D657" s="62"/>
      <c r="E657" s="62"/>
      <c r="F657" s="62"/>
      <c r="G657" s="62"/>
      <c r="H657" s="62"/>
      <c r="I657" s="62"/>
      <c r="J657" s="62"/>
      <c r="K657" s="62"/>
      <c r="L657" s="62"/>
      <c r="M657" s="62"/>
      <c r="N657" s="62"/>
    </row>
    <row r="658" spans="2:15" ht="15.6" customHeight="1" x14ac:dyDescent="0.3">
      <c r="B658" s="53" t="s">
        <v>42</v>
      </c>
      <c r="C658" s="53" t="s">
        <v>167</v>
      </c>
      <c r="D658" s="48" t="s">
        <v>90</v>
      </c>
      <c r="E658" s="48" t="s">
        <v>91</v>
      </c>
      <c r="F658" s="48" t="s">
        <v>147</v>
      </c>
      <c r="G658" s="48" t="s">
        <v>148</v>
      </c>
      <c r="H658" s="48" t="s">
        <v>149</v>
      </c>
      <c r="I658" s="48" t="s">
        <v>150</v>
      </c>
      <c r="J658" s="48" t="s">
        <v>162</v>
      </c>
      <c r="K658" s="48" t="s">
        <v>151</v>
      </c>
      <c r="L658" s="48" t="s">
        <v>95</v>
      </c>
      <c r="M658" s="48" t="s">
        <v>163</v>
      </c>
      <c r="N658" s="48" t="s">
        <v>164</v>
      </c>
    </row>
    <row r="659" spans="2:15" ht="15.6" customHeight="1" x14ac:dyDescent="0.3">
      <c r="B659" s="53"/>
      <c r="C659" s="53"/>
      <c r="D659" s="48"/>
      <c r="E659" s="48"/>
      <c r="F659" s="48"/>
      <c r="G659" s="48"/>
      <c r="H659" s="48"/>
      <c r="I659" s="48"/>
      <c r="J659" s="48"/>
      <c r="K659" s="48"/>
      <c r="L659" s="48"/>
      <c r="M659" s="48"/>
      <c r="N659" s="48"/>
    </row>
    <row r="660" spans="2:15" x14ac:dyDescent="0.3">
      <c r="D660">
        <v>0</v>
      </c>
      <c r="I660" s="42">
        <v>1</v>
      </c>
    </row>
    <row r="661" spans="2:15" x14ac:dyDescent="0.3">
      <c r="B661" s="14">
        <v>6</v>
      </c>
      <c r="C661" s="14"/>
      <c r="D661" s="14">
        <f t="shared" ref="D661:D670" si="107">MAX(B661,C661)</f>
        <v>6</v>
      </c>
      <c r="E661" s="14">
        <f t="shared" ref="E661:E670" si="108">IF(B661&gt;0,1,0)</f>
        <v>1</v>
      </c>
      <c r="F661" s="14">
        <f>COUNTIF(D661:D670,"&gt;="&amp;D661)</f>
        <v>10</v>
      </c>
      <c r="G661" s="14">
        <f t="shared" ref="G661:G670" si="109">IF(E661=1,1,0)</f>
        <v>1</v>
      </c>
      <c r="H661" s="14">
        <f t="shared" ref="H661:H670" si="110">IF(E661=0,1,0)</f>
        <v>0</v>
      </c>
      <c r="I661" s="15">
        <f t="shared" ref="I661:I670" si="111">I660*((F661-G661)/F661)</f>
        <v>0.9</v>
      </c>
      <c r="J661" s="15">
        <f t="shared" ref="J661:J670" si="112">G661/(F661*(F661-G661))+J660</f>
        <v>1.1111111111111112E-2</v>
      </c>
      <c r="K661" s="15">
        <f t="shared" ref="K661:K670" si="113">I661*SQRT(J661)</f>
        <v>9.4868329805051374E-2</v>
      </c>
      <c r="L661" s="15">
        <f t="shared" ref="L661:L670" si="114">_xlfn.NORM.INV(0.975,0,1)*K661</f>
        <v>0.18593850969136841</v>
      </c>
      <c r="M661" s="15">
        <f t="shared" ref="M661:M670" si="115">MAX(I661-L661,0)</f>
        <v>0.71406149030863164</v>
      </c>
      <c r="N661" s="15">
        <f t="shared" ref="N661:N670" si="116">MIN(I661+L661,1)</f>
        <v>1</v>
      </c>
    </row>
    <row r="662" spans="2:15" x14ac:dyDescent="0.3">
      <c r="B662" s="14">
        <v>7</v>
      </c>
      <c r="C662" s="14"/>
      <c r="D662" s="14">
        <f t="shared" si="107"/>
        <v>7</v>
      </c>
      <c r="E662" s="14">
        <f t="shared" si="108"/>
        <v>1</v>
      </c>
      <c r="F662" s="14">
        <f>COUNTIF(D661:D670,"&gt;="&amp;D662)</f>
        <v>9</v>
      </c>
      <c r="G662" s="14">
        <f t="shared" si="109"/>
        <v>1</v>
      </c>
      <c r="H662" s="14">
        <f t="shared" si="110"/>
        <v>0</v>
      </c>
      <c r="I662" s="15">
        <f t="shared" si="111"/>
        <v>0.79999999999999993</v>
      </c>
      <c r="J662" s="15">
        <f t="shared" si="112"/>
        <v>2.5000000000000001E-2</v>
      </c>
      <c r="K662" s="15">
        <f t="shared" si="113"/>
        <v>0.12649110640673517</v>
      </c>
      <c r="L662" s="15">
        <f t="shared" si="114"/>
        <v>0.24791801292182455</v>
      </c>
      <c r="M662" s="15">
        <f t="shared" si="115"/>
        <v>0.55208198707817535</v>
      </c>
      <c r="N662" s="15">
        <f t="shared" si="116"/>
        <v>1</v>
      </c>
    </row>
    <row r="663" spans="2:15" x14ac:dyDescent="0.3">
      <c r="C663">
        <v>8</v>
      </c>
      <c r="D663">
        <f t="shared" si="107"/>
        <v>8</v>
      </c>
      <c r="E663">
        <f t="shared" si="108"/>
        <v>0</v>
      </c>
      <c r="F663">
        <f>COUNTIF(D661:D670,"&gt;="&amp;D663)</f>
        <v>8</v>
      </c>
      <c r="G663">
        <f t="shared" si="109"/>
        <v>0</v>
      </c>
      <c r="H663">
        <f t="shared" si="110"/>
        <v>1</v>
      </c>
      <c r="I663" s="13">
        <f t="shared" si="111"/>
        <v>0.79999999999999993</v>
      </c>
      <c r="J663" s="13">
        <f t="shared" si="112"/>
        <v>2.5000000000000001E-2</v>
      </c>
      <c r="K663" s="13">
        <f t="shared" si="113"/>
        <v>0.12649110640673517</v>
      </c>
      <c r="L663" s="13">
        <f t="shared" si="114"/>
        <v>0.24791801292182455</v>
      </c>
      <c r="M663" s="13">
        <f t="shared" si="115"/>
        <v>0.55208198707817535</v>
      </c>
      <c r="N663" s="13">
        <f t="shared" si="116"/>
        <v>1</v>
      </c>
    </row>
    <row r="664" spans="2:15" x14ac:dyDescent="0.3">
      <c r="B664" s="14">
        <v>9</v>
      </c>
      <c r="C664" s="14"/>
      <c r="D664" s="14">
        <f t="shared" si="107"/>
        <v>9</v>
      </c>
      <c r="E664" s="14">
        <f t="shared" si="108"/>
        <v>1</v>
      </c>
      <c r="F664" s="14">
        <f>COUNTIF(D661:D670,"&gt;="&amp;D664)</f>
        <v>7</v>
      </c>
      <c r="G664" s="14">
        <f t="shared" si="109"/>
        <v>1</v>
      </c>
      <c r="H664" s="14">
        <f t="shared" si="110"/>
        <v>0</v>
      </c>
      <c r="I664" s="15">
        <f t="shared" si="111"/>
        <v>0.68571428571428561</v>
      </c>
      <c r="J664" s="15">
        <f t="shared" si="112"/>
        <v>4.880952380952381E-2</v>
      </c>
      <c r="K664" s="15">
        <f t="shared" si="113"/>
        <v>0.15149401743232058</v>
      </c>
      <c r="L664" s="15">
        <f t="shared" si="114"/>
        <v>0.29692281804063136</v>
      </c>
      <c r="M664" s="15">
        <f t="shared" si="115"/>
        <v>0.38879146767365425</v>
      </c>
      <c r="N664" s="15">
        <f t="shared" si="116"/>
        <v>0.98263710375491697</v>
      </c>
    </row>
    <row r="665" spans="2:15" x14ac:dyDescent="0.3">
      <c r="C665">
        <v>9</v>
      </c>
      <c r="D665">
        <f t="shared" si="107"/>
        <v>9</v>
      </c>
      <c r="E665">
        <f t="shared" si="108"/>
        <v>0</v>
      </c>
      <c r="F665">
        <f>COUNTIF(D661:D670,"&gt;="&amp;D665)</f>
        <v>7</v>
      </c>
      <c r="G665">
        <f t="shared" si="109"/>
        <v>0</v>
      </c>
      <c r="H665">
        <f t="shared" si="110"/>
        <v>1</v>
      </c>
      <c r="I665" s="13">
        <f t="shared" si="111"/>
        <v>0.68571428571428561</v>
      </c>
      <c r="J665" s="13">
        <f t="shared" si="112"/>
        <v>4.880952380952381E-2</v>
      </c>
      <c r="K665" s="13">
        <f t="shared" si="113"/>
        <v>0.15149401743232058</v>
      </c>
      <c r="L665" s="13">
        <f t="shared" si="114"/>
        <v>0.29692281804063136</v>
      </c>
      <c r="M665" s="13">
        <f t="shared" si="115"/>
        <v>0.38879146767365425</v>
      </c>
      <c r="N665" s="13">
        <f t="shared" si="116"/>
        <v>0.98263710375491697</v>
      </c>
    </row>
    <row r="666" spans="2:15" x14ac:dyDescent="0.3">
      <c r="B666" s="14">
        <v>10</v>
      </c>
      <c r="C666" s="14"/>
      <c r="D666" s="14">
        <f t="shared" si="107"/>
        <v>10</v>
      </c>
      <c r="E666" s="14">
        <f t="shared" si="108"/>
        <v>1</v>
      </c>
      <c r="F666" s="14">
        <f>COUNTIF(D661:D670,"&gt;="&amp;D666)</f>
        <v>5</v>
      </c>
      <c r="G666" s="14">
        <f t="shared" si="109"/>
        <v>1</v>
      </c>
      <c r="H666" s="14">
        <f t="shared" si="110"/>
        <v>0</v>
      </c>
      <c r="I666" s="15">
        <f t="shared" si="111"/>
        <v>0.54857142857142849</v>
      </c>
      <c r="J666" s="15">
        <f t="shared" si="112"/>
        <v>9.8809523809523819E-2</v>
      </c>
      <c r="K666" s="15">
        <f t="shared" si="113"/>
        <v>0.17243784531136666</v>
      </c>
      <c r="L666" s="15">
        <f t="shared" si="114"/>
        <v>0.33797196638196758</v>
      </c>
      <c r="M666" s="15">
        <f t="shared" si="115"/>
        <v>0.21059946218946091</v>
      </c>
      <c r="N666" s="15">
        <f t="shared" si="116"/>
        <v>0.88654339495339607</v>
      </c>
    </row>
    <row r="667" spans="2:15" x14ac:dyDescent="0.3">
      <c r="B667" s="14">
        <v>11</v>
      </c>
      <c r="C667" s="14"/>
      <c r="D667" s="14">
        <f t="shared" si="107"/>
        <v>11</v>
      </c>
      <c r="E667" s="14">
        <f t="shared" si="108"/>
        <v>1</v>
      </c>
      <c r="F667" s="14">
        <f>COUNTIF(D661:D670,"&gt;="&amp;D667)</f>
        <v>4</v>
      </c>
      <c r="G667" s="14">
        <f t="shared" si="109"/>
        <v>1</v>
      </c>
      <c r="H667" s="14">
        <f t="shared" si="110"/>
        <v>0</v>
      </c>
      <c r="I667" s="15">
        <f t="shared" si="111"/>
        <v>0.41142857142857137</v>
      </c>
      <c r="J667" s="15">
        <f t="shared" si="112"/>
        <v>0.18214285714285716</v>
      </c>
      <c r="K667" s="15">
        <f t="shared" si="113"/>
        <v>0.17559029971148654</v>
      </c>
      <c r="L667" s="15">
        <f t="shared" si="114"/>
        <v>0.34415066346910739</v>
      </c>
      <c r="M667" s="15">
        <f t="shared" si="115"/>
        <v>6.7277907959463978E-2</v>
      </c>
      <c r="N667" s="15">
        <f t="shared" si="116"/>
        <v>0.75557923489767875</v>
      </c>
    </row>
    <row r="668" spans="2:15" x14ac:dyDescent="0.3">
      <c r="C668">
        <v>11</v>
      </c>
      <c r="D668">
        <f t="shared" si="107"/>
        <v>11</v>
      </c>
      <c r="E668">
        <f t="shared" si="108"/>
        <v>0</v>
      </c>
      <c r="F668">
        <f>COUNTIF(D661:D670,"&gt;="&amp;D668)</f>
        <v>4</v>
      </c>
      <c r="G668">
        <f t="shared" si="109"/>
        <v>0</v>
      </c>
      <c r="H668">
        <f t="shared" si="110"/>
        <v>1</v>
      </c>
      <c r="I668" s="13">
        <f t="shared" si="111"/>
        <v>0.41142857142857137</v>
      </c>
      <c r="J668" s="13">
        <f t="shared" si="112"/>
        <v>0.18214285714285716</v>
      </c>
      <c r="K668" s="13">
        <f t="shared" si="113"/>
        <v>0.17559029971148654</v>
      </c>
      <c r="L668" s="13">
        <f t="shared" si="114"/>
        <v>0.34415066346910739</v>
      </c>
      <c r="M668" s="13">
        <f t="shared" si="115"/>
        <v>6.7277907959463978E-2</v>
      </c>
      <c r="N668" s="13">
        <f t="shared" si="116"/>
        <v>0.75557923489767875</v>
      </c>
    </row>
    <row r="669" spans="2:15" x14ac:dyDescent="0.3">
      <c r="C669">
        <v>11</v>
      </c>
      <c r="D669">
        <f t="shared" si="107"/>
        <v>11</v>
      </c>
      <c r="E669">
        <f t="shared" si="108"/>
        <v>0</v>
      </c>
      <c r="F669">
        <f>COUNTIF(D661:D670,"&gt;="&amp;D669)</f>
        <v>4</v>
      </c>
      <c r="G669">
        <f t="shared" si="109"/>
        <v>0</v>
      </c>
      <c r="H669">
        <f t="shared" si="110"/>
        <v>1</v>
      </c>
      <c r="I669" s="13">
        <f t="shared" si="111"/>
        <v>0.41142857142857137</v>
      </c>
      <c r="J669" s="13">
        <f t="shared" si="112"/>
        <v>0.18214285714285716</v>
      </c>
      <c r="K669" s="13">
        <f t="shared" si="113"/>
        <v>0.17559029971148654</v>
      </c>
      <c r="L669" s="13">
        <f t="shared" si="114"/>
        <v>0.34415066346910739</v>
      </c>
      <c r="M669" s="13">
        <f t="shared" si="115"/>
        <v>6.7277907959463978E-2</v>
      </c>
      <c r="N669" s="13">
        <f t="shared" si="116"/>
        <v>0.75557923489767875</v>
      </c>
    </row>
    <row r="670" spans="2:15" x14ac:dyDescent="0.3">
      <c r="C670">
        <v>12</v>
      </c>
      <c r="D670">
        <f t="shared" si="107"/>
        <v>12</v>
      </c>
      <c r="E670">
        <f t="shared" si="108"/>
        <v>0</v>
      </c>
      <c r="F670">
        <f>COUNTIF(D661:D670,"&gt;="&amp;D670)</f>
        <v>1</v>
      </c>
      <c r="G670">
        <f t="shared" si="109"/>
        <v>0</v>
      </c>
      <c r="H670">
        <f t="shared" si="110"/>
        <v>1</v>
      </c>
      <c r="I670" s="13">
        <f t="shared" si="111"/>
        <v>0.41142857142857137</v>
      </c>
      <c r="J670" s="13">
        <f t="shared" si="112"/>
        <v>0.18214285714285716</v>
      </c>
      <c r="K670" s="13">
        <f t="shared" si="113"/>
        <v>0.17559029971148654</v>
      </c>
      <c r="L670" s="13">
        <f t="shared" si="114"/>
        <v>0.34415066346910739</v>
      </c>
      <c r="M670" s="13">
        <f t="shared" si="115"/>
        <v>6.7277907959463978E-2</v>
      </c>
      <c r="N670" s="13">
        <f t="shared" si="116"/>
        <v>0.75557923489767875</v>
      </c>
    </row>
    <row r="671" spans="2:15" x14ac:dyDescent="0.3">
      <c r="J671" s="13"/>
      <c r="K671" s="13"/>
      <c r="L671" s="13"/>
      <c r="M671" s="13"/>
      <c r="N671" s="13"/>
      <c r="O671" s="13"/>
    </row>
    <row r="672" spans="2:15" x14ac:dyDescent="0.3">
      <c r="B672" s="50" t="s">
        <v>90</v>
      </c>
      <c r="C672" s="50" t="s">
        <v>15</v>
      </c>
      <c r="D672" s="48" t="s">
        <v>41</v>
      </c>
      <c r="J672" s="13"/>
      <c r="K672" s="13"/>
      <c r="L672" s="13"/>
      <c r="M672" s="13"/>
      <c r="N672" s="13"/>
      <c r="O672" s="13"/>
    </row>
    <row r="673" spans="2:15" x14ac:dyDescent="0.3">
      <c r="B673" s="50"/>
      <c r="C673" s="50"/>
      <c r="D673" s="48"/>
      <c r="J673" s="13"/>
      <c r="K673" s="13"/>
      <c r="L673" s="13"/>
      <c r="M673" s="13"/>
      <c r="N673" s="13"/>
      <c r="O673" s="13"/>
    </row>
    <row r="674" spans="2:15" x14ac:dyDescent="0.3">
      <c r="B674" s="50"/>
      <c r="C674" s="50"/>
      <c r="D674" s="48"/>
      <c r="J674" s="13"/>
      <c r="K674" s="13"/>
      <c r="L674" s="13"/>
      <c r="M674" s="13"/>
      <c r="N674" s="13"/>
      <c r="O674" s="13"/>
    </row>
    <row r="675" spans="2:15" x14ac:dyDescent="0.3">
      <c r="B675">
        <v>0</v>
      </c>
      <c r="C675" s="42">
        <v>1</v>
      </c>
      <c r="D675" s="42">
        <v>1</v>
      </c>
      <c r="J675" s="13"/>
      <c r="K675" s="13"/>
      <c r="L675" s="13"/>
      <c r="M675" s="13"/>
      <c r="N675" s="13"/>
      <c r="O675" s="13"/>
    </row>
    <row r="676" spans="2:15" x14ac:dyDescent="0.3">
      <c r="B676" s="41">
        <v>0</v>
      </c>
      <c r="C676" s="33">
        <v>0.9</v>
      </c>
      <c r="D676" s="13">
        <v>1</v>
      </c>
      <c r="J676" s="13"/>
      <c r="K676" s="13"/>
      <c r="L676" s="13"/>
      <c r="M676" s="13"/>
      <c r="N676" s="13"/>
      <c r="O676" s="13"/>
    </row>
    <row r="677" spans="2:15" x14ac:dyDescent="0.3">
      <c r="B677" s="36">
        <v>0</v>
      </c>
      <c r="C677" s="13">
        <v>0.9</v>
      </c>
      <c r="D677" s="37">
        <v>0.9</v>
      </c>
      <c r="J677" s="13"/>
      <c r="K677" s="13"/>
      <c r="L677" s="13"/>
      <c r="M677" s="13"/>
      <c r="N677" s="13"/>
      <c r="O677" s="13"/>
    </row>
    <row r="678" spans="2:15" x14ac:dyDescent="0.3">
      <c r="B678">
        <v>6</v>
      </c>
      <c r="C678" s="13">
        <v>0.9</v>
      </c>
      <c r="D678" s="13">
        <v>0.9</v>
      </c>
      <c r="J678" s="13"/>
      <c r="K678" s="13"/>
      <c r="L678" s="13"/>
      <c r="M678" s="13"/>
      <c r="N678" s="13"/>
      <c r="O678" s="13"/>
    </row>
    <row r="679" spans="2:15" x14ac:dyDescent="0.3">
      <c r="B679" s="36">
        <v>6</v>
      </c>
      <c r="C679" s="13">
        <v>0.9</v>
      </c>
      <c r="D679" s="37">
        <v>0.79999999999999993</v>
      </c>
      <c r="J679" s="13"/>
      <c r="K679" s="13"/>
      <c r="L679" s="13"/>
      <c r="M679" s="13"/>
      <c r="N679" s="13"/>
      <c r="O679" s="13"/>
    </row>
    <row r="680" spans="2:15" x14ac:dyDescent="0.3">
      <c r="B680">
        <v>7</v>
      </c>
      <c r="C680" s="13">
        <v>0.9</v>
      </c>
      <c r="D680" s="13">
        <v>0.79999999999999993</v>
      </c>
      <c r="J680" s="13"/>
      <c r="K680" s="13"/>
      <c r="L680" s="13"/>
      <c r="M680" s="13"/>
      <c r="N680" s="13"/>
      <c r="O680" s="13"/>
    </row>
    <row r="681" spans="2:15" x14ac:dyDescent="0.3">
      <c r="B681" s="41">
        <v>7</v>
      </c>
      <c r="C681" s="33">
        <v>0.79999999999999993</v>
      </c>
      <c r="D681" s="13">
        <v>0.79999999999999993</v>
      </c>
      <c r="J681" s="13"/>
      <c r="K681" s="13"/>
      <c r="L681" s="13"/>
      <c r="M681" s="13"/>
      <c r="N681" s="13"/>
      <c r="O681" s="13"/>
    </row>
    <row r="682" spans="2:15" x14ac:dyDescent="0.3">
      <c r="B682">
        <v>8</v>
      </c>
      <c r="C682" s="13">
        <v>0.79999999999999993</v>
      </c>
      <c r="D682" s="13">
        <v>0.79999999999999993</v>
      </c>
      <c r="J682" s="13"/>
      <c r="K682" s="13"/>
      <c r="L682" s="13"/>
      <c r="M682" s="13"/>
      <c r="N682" s="13"/>
      <c r="O682" s="13"/>
    </row>
    <row r="683" spans="2:15" x14ac:dyDescent="0.3">
      <c r="B683" s="36">
        <v>8</v>
      </c>
      <c r="C683" s="13">
        <v>0.79999999999999993</v>
      </c>
      <c r="D683" s="37">
        <v>0.68571428571428561</v>
      </c>
      <c r="J683" s="13"/>
      <c r="K683" s="13"/>
      <c r="L683" s="13"/>
      <c r="M683" s="13"/>
      <c r="N683" s="13"/>
      <c r="O683" s="13"/>
    </row>
    <row r="684" spans="2:15" x14ac:dyDescent="0.3">
      <c r="B684">
        <v>9</v>
      </c>
      <c r="C684" s="13">
        <v>0.79999999999999993</v>
      </c>
      <c r="D684" s="13">
        <v>0.68571428571428561</v>
      </c>
      <c r="J684" s="13"/>
      <c r="K684" s="13"/>
      <c r="L684" s="13"/>
      <c r="M684" s="13"/>
      <c r="N684" s="13"/>
      <c r="O684" s="13"/>
    </row>
    <row r="685" spans="2:15" x14ac:dyDescent="0.3">
      <c r="B685" s="41">
        <v>9</v>
      </c>
      <c r="C685" s="33">
        <v>0.6</v>
      </c>
      <c r="D685" s="13">
        <v>0.68571428571428561</v>
      </c>
      <c r="J685" s="13"/>
      <c r="K685" s="13"/>
      <c r="L685" s="13"/>
      <c r="M685" s="13"/>
      <c r="N685" s="13"/>
      <c r="O685" s="13"/>
    </row>
    <row r="686" spans="2:15" x14ac:dyDescent="0.3">
      <c r="B686" s="36">
        <v>9</v>
      </c>
      <c r="C686" s="13">
        <v>0.6</v>
      </c>
      <c r="D686" s="37">
        <v>0.54857142857142849</v>
      </c>
      <c r="J686" s="13"/>
      <c r="K686" s="13"/>
      <c r="L686" s="13"/>
      <c r="M686" s="13"/>
      <c r="N686" s="13"/>
      <c r="O686" s="13"/>
    </row>
    <row r="687" spans="2:15" x14ac:dyDescent="0.3">
      <c r="B687">
        <v>10</v>
      </c>
      <c r="C687" s="13">
        <v>0.6</v>
      </c>
      <c r="D687" s="13">
        <v>0.54857142857142849</v>
      </c>
      <c r="J687" s="13"/>
      <c r="K687" s="13"/>
      <c r="L687" s="13"/>
      <c r="M687" s="13"/>
      <c r="N687" s="13"/>
      <c r="O687" s="13"/>
    </row>
    <row r="688" spans="2:15" x14ac:dyDescent="0.3">
      <c r="B688" s="36">
        <v>10</v>
      </c>
      <c r="C688" s="13">
        <v>0.6</v>
      </c>
      <c r="D688" s="37">
        <v>0.41142857142857137</v>
      </c>
      <c r="J688" s="13"/>
      <c r="K688" s="13"/>
      <c r="L688" s="13"/>
      <c r="M688" s="13"/>
      <c r="N688" s="13"/>
      <c r="O688" s="13"/>
    </row>
    <row r="689" spans="1:15" x14ac:dyDescent="0.3">
      <c r="B689">
        <v>11</v>
      </c>
      <c r="C689" s="13">
        <v>0.6</v>
      </c>
      <c r="D689" s="13">
        <v>0.41142857142857137</v>
      </c>
      <c r="J689" s="13"/>
      <c r="K689" s="13"/>
      <c r="L689" s="13"/>
      <c r="M689" s="13"/>
      <c r="N689" s="13"/>
      <c r="O689" s="13"/>
    </row>
    <row r="690" spans="1:15" x14ac:dyDescent="0.3">
      <c r="B690">
        <v>12</v>
      </c>
      <c r="C690" s="13">
        <v>0.6</v>
      </c>
      <c r="D690" s="13">
        <v>0.41142857142857137</v>
      </c>
      <c r="J690" s="13"/>
      <c r="K690" s="13"/>
      <c r="L690" s="13"/>
      <c r="M690" s="13"/>
      <c r="N690" s="13"/>
      <c r="O690" s="13"/>
    </row>
    <row r="691" spans="1:15" x14ac:dyDescent="0.3">
      <c r="J691" s="13"/>
      <c r="K691" s="13"/>
      <c r="L691" s="13"/>
      <c r="M691" s="13"/>
      <c r="N691" s="13"/>
      <c r="O691" s="13"/>
    </row>
    <row r="692" spans="1:15" x14ac:dyDescent="0.3">
      <c r="J692" s="13"/>
      <c r="K692" s="13"/>
      <c r="L692" s="13"/>
      <c r="M692" s="13"/>
      <c r="N692" s="13"/>
      <c r="O692" s="13"/>
    </row>
    <row r="693" spans="1:15" x14ac:dyDescent="0.3">
      <c r="J693" s="13"/>
      <c r="K693" s="13"/>
      <c r="L693" s="13"/>
      <c r="M693" s="13"/>
      <c r="N693" s="13"/>
      <c r="O693" s="13"/>
    </row>
    <row r="694" spans="1:15" x14ac:dyDescent="0.3">
      <c r="J694" s="13"/>
      <c r="K694" s="13"/>
      <c r="L694" s="13"/>
      <c r="M694" s="13"/>
      <c r="N694" s="13"/>
      <c r="O694" s="13"/>
    </row>
    <row r="695" spans="1:15" x14ac:dyDescent="0.3">
      <c r="A695" s="23" t="s">
        <v>4</v>
      </c>
      <c r="B695" s="90" t="s">
        <v>45</v>
      </c>
      <c r="C695" s="90"/>
      <c r="D695" s="90"/>
      <c r="E695" s="90"/>
      <c r="F695" s="90"/>
      <c r="G695" s="90"/>
      <c r="H695" s="90"/>
      <c r="I695" s="90"/>
      <c r="J695" s="90"/>
      <c r="K695" s="90"/>
    </row>
    <row r="696" spans="1:15" x14ac:dyDescent="0.3">
      <c r="A696" s="23"/>
      <c r="B696" s="90"/>
      <c r="C696" s="90"/>
      <c r="D696" s="90"/>
      <c r="E696" s="90"/>
      <c r="F696" s="90"/>
      <c r="G696" s="90"/>
      <c r="H696" s="90"/>
      <c r="I696" s="90"/>
      <c r="J696" s="90"/>
      <c r="K696" s="90"/>
    </row>
    <row r="698" spans="1:15" x14ac:dyDescent="0.3">
      <c r="A698" s="19" t="s">
        <v>100</v>
      </c>
      <c r="B698" s="75" t="s">
        <v>101</v>
      </c>
      <c r="C698" s="75"/>
      <c r="D698" s="75"/>
      <c r="E698" s="75"/>
      <c r="F698" s="75"/>
      <c r="G698" s="75"/>
      <c r="H698" s="75"/>
      <c r="I698" s="75"/>
      <c r="J698" s="75"/>
      <c r="K698" s="75"/>
    </row>
    <row r="699" spans="1:15" ht="15.6" x14ac:dyDescent="0.35">
      <c r="B699" s="77" t="s">
        <v>102</v>
      </c>
      <c r="C699" s="77"/>
      <c r="D699" s="77"/>
      <c r="E699" s="87" t="s">
        <v>123</v>
      </c>
      <c r="F699" s="87"/>
      <c r="G699" s="87"/>
      <c r="H699" s="87"/>
      <c r="I699" s="87"/>
      <c r="J699" s="87"/>
      <c r="K699" s="87"/>
    </row>
    <row r="700" spans="1:15" ht="15.6" x14ac:dyDescent="0.35">
      <c r="B700" s="77" t="s">
        <v>103</v>
      </c>
      <c r="C700" s="77"/>
      <c r="D700" s="77"/>
      <c r="E700" s="87" t="s">
        <v>124</v>
      </c>
      <c r="F700" s="87"/>
      <c r="G700" s="87"/>
      <c r="H700" s="87"/>
      <c r="I700" s="87"/>
      <c r="J700" s="87"/>
      <c r="K700" s="87"/>
    </row>
    <row r="701" spans="1:15" x14ac:dyDescent="0.3">
      <c r="B701" s="88" t="s">
        <v>104</v>
      </c>
      <c r="C701" s="88"/>
      <c r="D701" s="88"/>
      <c r="E701" s="20">
        <v>0.05</v>
      </c>
    </row>
    <row r="703" spans="1:15" x14ac:dyDescent="0.3">
      <c r="A703" s="19" t="s">
        <v>105</v>
      </c>
      <c r="B703" s="75" t="s">
        <v>106</v>
      </c>
      <c r="C703" s="75"/>
      <c r="D703" s="75"/>
      <c r="E703" s="75"/>
      <c r="F703" s="75"/>
      <c r="G703" s="75"/>
      <c r="H703" s="75"/>
      <c r="I703" s="75"/>
      <c r="J703" s="75"/>
      <c r="K703" s="75"/>
    </row>
    <row r="704" spans="1:15" x14ac:dyDescent="0.3">
      <c r="B704" t="s">
        <v>107</v>
      </c>
      <c r="D704" s="85"/>
      <c r="E704" s="85"/>
      <c r="F704" s="85"/>
      <c r="G704" s="85"/>
      <c r="H704" s="85"/>
      <c r="I704" s="85"/>
      <c r="J704" s="85"/>
      <c r="K704" s="85"/>
    </row>
    <row r="705" spans="1:11" x14ac:dyDescent="0.3">
      <c r="D705" s="21"/>
      <c r="E705" s="21"/>
      <c r="F705" s="21"/>
      <c r="G705" s="21"/>
      <c r="H705" s="21"/>
      <c r="I705" s="21"/>
      <c r="J705" s="21"/>
      <c r="K705" s="21"/>
    </row>
    <row r="706" spans="1:11" x14ac:dyDescent="0.3">
      <c r="D706" s="21"/>
      <c r="E706" s="21"/>
      <c r="F706" s="21"/>
      <c r="G706" s="21"/>
      <c r="H706" s="21"/>
      <c r="I706" s="21"/>
      <c r="J706" s="21"/>
      <c r="K706" s="21"/>
    </row>
    <row r="707" spans="1:11" x14ac:dyDescent="0.3">
      <c r="D707" s="21"/>
      <c r="E707" s="21"/>
      <c r="F707" s="21"/>
      <c r="G707" s="21"/>
      <c r="H707" s="21"/>
      <c r="I707" s="21"/>
      <c r="J707" s="21"/>
      <c r="K707" s="21"/>
    </row>
    <row r="708" spans="1:11" ht="14.4" customHeight="1" x14ac:dyDescent="0.35">
      <c r="D708" s="21" t="s">
        <v>119</v>
      </c>
      <c r="E708" s="85" t="s">
        <v>122</v>
      </c>
      <c r="F708" s="85"/>
      <c r="G708" s="85"/>
      <c r="H708" s="85"/>
      <c r="I708" s="85"/>
      <c r="J708" s="85"/>
      <c r="K708" s="85"/>
    </row>
    <row r="709" spans="1:11" ht="15.6" x14ac:dyDescent="0.35">
      <c r="D709" s="21" t="s">
        <v>120</v>
      </c>
      <c r="E709" s="85" t="s">
        <v>121</v>
      </c>
      <c r="F709" s="85"/>
      <c r="G709" s="85"/>
      <c r="H709" s="85"/>
      <c r="I709" s="85"/>
      <c r="J709" s="85"/>
      <c r="K709" s="85"/>
    </row>
    <row r="710" spans="1:11" x14ac:dyDescent="0.3">
      <c r="D710" s="21"/>
      <c r="E710" s="21"/>
      <c r="F710" s="21"/>
      <c r="G710" s="21"/>
      <c r="H710" s="21"/>
      <c r="I710" s="21"/>
      <c r="J710" s="21"/>
      <c r="K710" s="21"/>
    </row>
    <row r="711" spans="1:11" ht="15.6" x14ac:dyDescent="0.3">
      <c r="A711" s="19" t="s">
        <v>108</v>
      </c>
      <c r="B711" s="75" t="s">
        <v>109</v>
      </c>
      <c r="C711" s="75"/>
      <c r="D711" s="75"/>
      <c r="E711" s="75"/>
      <c r="F711" s="75"/>
      <c r="G711" s="75"/>
      <c r="H711" s="75"/>
      <c r="I711" s="75"/>
      <c r="J711" s="75"/>
      <c r="K711" s="75"/>
    </row>
    <row r="712" spans="1:11" ht="16.8" x14ac:dyDescent="0.35">
      <c r="B712" t="s">
        <v>110</v>
      </c>
      <c r="C712" t="s">
        <v>111</v>
      </c>
      <c r="D712" t="s">
        <v>130</v>
      </c>
      <c r="E712" t="s">
        <v>112</v>
      </c>
      <c r="F712">
        <f>_xlfn.CHISQ.INV(0.95,1)</f>
        <v>3.8414588206941236</v>
      </c>
    </row>
    <row r="714" spans="1:11" x14ac:dyDescent="0.3">
      <c r="A714" s="19" t="s">
        <v>113</v>
      </c>
      <c r="B714" s="75" t="s">
        <v>114</v>
      </c>
      <c r="C714" s="75"/>
      <c r="D714" s="75"/>
      <c r="E714" s="75"/>
      <c r="F714" s="75"/>
      <c r="G714" s="75"/>
      <c r="H714" s="75"/>
      <c r="I714" s="75"/>
      <c r="J714" s="75"/>
      <c r="K714" s="75"/>
    </row>
    <row r="715" spans="1:11" x14ac:dyDescent="0.3">
      <c r="A715" s="21"/>
      <c r="B715" s="78" t="s">
        <v>15</v>
      </c>
      <c r="C715" s="79"/>
      <c r="D715" s="79"/>
      <c r="E715" s="79"/>
      <c r="F715" s="80" t="s">
        <v>41</v>
      </c>
      <c r="G715" s="81"/>
      <c r="H715" s="81"/>
      <c r="I715" s="82"/>
    </row>
    <row r="716" spans="1:11" x14ac:dyDescent="0.3">
      <c r="A716" s="21"/>
      <c r="B716" s="78" t="s">
        <v>36</v>
      </c>
      <c r="C716" s="83"/>
      <c r="D716" s="78" t="s">
        <v>37</v>
      </c>
      <c r="E716" s="83"/>
      <c r="F716" s="80" t="s">
        <v>36</v>
      </c>
      <c r="G716" s="82"/>
      <c r="H716" s="80" t="s">
        <v>37</v>
      </c>
      <c r="I716" s="82"/>
    </row>
    <row r="717" spans="1:11" x14ac:dyDescent="0.3">
      <c r="A717" s="21"/>
      <c r="B717" s="9">
        <v>7</v>
      </c>
      <c r="C717" s="10"/>
      <c r="D717" s="9">
        <v>8</v>
      </c>
      <c r="E717" s="11"/>
      <c r="F717" s="10">
        <v>6</v>
      </c>
      <c r="G717" s="10"/>
      <c r="H717" s="9">
        <v>8</v>
      </c>
      <c r="I717" s="11"/>
    </row>
    <row r="718" spans="1:11" x14ac:dyDescent="0.3">
      <c r="A718" s="21"/>
      <c r="B718" s="3">
        <v>8</v>
      </c>
      <c r="D718" s="3">
        <v>8</v>
      </c>
      <c r="E718" s="4"/>
      <c r="F718">
        <v>7</v>
      </c>
      <c r="H718" s="3">
        <v>9</v>
      </c>
      <c r="I718" s="4"/>
    </row>
    <row r="719" spans="1:11" x14ac:dyDescent="0.3">
      <c r="A719" s="21"/>
      <c r="B719" s="3">
        <v>10</v>
      </c>
      <c r="D719" s="3">
        <v>8</v>
      </c>
      <c r="E719" s="4"/>
      <c r="F719">
        <v>9</v>
      </c>
      <c r="H719" s="3">
        <v>11</v>
      </c>
      <c r="I719" s="4"/>
    </row>
    <row r="720" spans="1:11" x14ac:dyDescent="0.3">
      <c r="A720" s="21"/>
      <c r="B720" s="3"/>
      <c r="D720" s="3">
        <v>9</v>
      </c>
      <c r="E720" s="4"/>
      <c r="F720">
        <v>10</v>
      </c>
      <c r="H720" s="3">
        <v>11</v>
      </c>
      <c r="I720" s="4"/>
    </row>
    <row r="721" spans="2:11" x14ac:dyDescent="0.3">
      <c r="B721" s="3"/>
      <c r="D721" s="3">
        <v>11</v>
      </c>
      <c r="E721" s="4"/>
      <c r="F721">
        <v>11</v>
      </c>
      <c r="H721" s="3">
        <v>12</v>
      </c>
      <c r="I721" s="4"/>
    </row>
    <row r="722" spans="2:11" x14ac:dyDescent="0.3">
      <c r="B722" s="3"/>
      <c r="D722" s="3">
        <v>12</v>
      </c>
      <c r="E722" s="4"/>
      <c r="H722" s="3"/>
      <c r="I722" s="4"/>
    </row>
    <row r="723" spans="2:11" x14ac:dyDescent="0.3">
      <c r="B723" s="6"/>
      <c r="C723" s="7"/>
      <c r="D723" s="6">
        <v>12</v>
      </c>
      <c r="E723" s="8"/>
      <c r="F723" s="7"/>
      <c r="G723" s="7"/>
      <c r="H723" s="6"/>
      <c r="I723" s="8"/>
    </row>
    <row r="724" spans="2:11" ht="14.4" customHeight="1" x14ac:dyDescent="0.3"/>
    <row r="725" spans="2:11" ht="14.4" customHeight="1" x14ac:dyDescent="0.3">
      <c r="B725" s="84" t="s">
        <v>127</v>
      </c>
      <c r="C725" s="47" t="s">
        <v>128</v>
      </c>
      <c r="D725" s="47" t="s">
        <v>136</v>
      </c>
      <c r="E725" s="62" t="s">
        <v>137</v>
      </c>
      <c r="F725" s="47" t="s">
        <v>138</v>
      </c>
      <c r="G725" s="62" t="s">
        <v>139</v>
      </c>
      <c r="H725" s="84" t="s">
        <v>140</v>
      </c>
      <c r="I725" s="84" t="s">
        <v>141</v>
      </c>
      <c r="J725" s="47" t="s">
        <v>142</v>
      </c>
      <c r="K725" s="62" t="s">
        <v>143</v>
      </c>
    </row>
    <row r="726" spans="2:11" x14ac:dyDescent="0.3">
      <c r="B726" s="84"/>
      <c r="C726" s="47"/>
      <c r="D726" s="47"/>
      <c r="E726" s="62"/>
      <c r="F726" s="47"/>
      <c r="G726" s="62"/>
      <c r="H726" s="84"/>
      <c r="I726" s="84"/>
      <c r="J726" s="47"/>
      <c r="K726" s="62"/>
    </row>
    <row r="727" spans="2:11" x14ac:dyDescent="0.3">
      <c r="B727">
        <v>6</v>
      </c>
      <c r="C727">
        <v>2</v>
      </c>
      <c r="D727">
        <f>COUNTIF(B717:E723,"&gt;="&amp;B727)</f>
        <v>10</v>
      </c>
      <c r="E727">
        <f>COUNTIF(F717:I723,"&gt;="&amp;B727)</f>
        <v>10</v>
      </c>
      <c r="F727">
        <f t="shared" ref="F727:F734" si="117">IF(C727=1,1,0)</f>
        <v>0</v>
      </c>
      <c r="G727">
        <f t="shared" ref="G727:G734" si="118">IF(C727=2,1,0)</f>
        <v>1</v>
      </c>
      <c r="H727">
        <f t="shared" ref="H727:H734" si="119">SUM(D727:E727)</f>
        <v>20</v>
      </c>
      <c r="I727">
        <f t="shared" ref="I727:I734" si="120">SUM(F727:G727)</f>
        <v>1</v>
      </c>
      <c r="J727" s="13">
        <f t="shared" ref="J727:J734" si="121">D727*(I727/H727)</f>
        <v>0.5</v>
      </c>
      <c r="K727" s="13">
        <f t="shared" ref="K727:K734" si="122">E727*(I727/H727)</f>
        <v>0.5</v>
      </c>
    </row>
    <row r="728" spans="2:11" x14ac:dyDescent="0.3">
      <c r="B728">
        <v>7</v>
      </c>
      <c r="C728">
        <v>1</v>
      </c>
      <c r="D728">
        <f>COUNTIF(B717:E723,"&gt;="&amp;B728)</f>
        <v>10</v>
      </c>
      <c r="E728">
        <f>COUNTIF(F717:I723,"&gt;="&amp;B728)</f>
        <v>9</v>
      </c>
      <c r="F728">
        <f t="shared" si="117"/>
        <v>1</v>
      </c>
      <c r="G728">
        <f t="shared" si="118"/>
        <v>0</v>
      </c>
      <c r="H728">
        <f t="shared" si="119"/>
        <v>19</v>
      </c>
      <c r="I728">
        <f t="shared" si="120"/>
        <v>1</v>
      </c>
      <c r="J728" s="13">
        <f t="shared" si="121"/>
        <v>0.52631578947368418</v>
      </c>
      <c r="K728" s="13">
        <f t="shared" si="122"/>
        <v>0.47368421052631576</v>
      </c>
    </row>
    <row r="729" spans="2:11" x14ac:dyDescent="0.3">
      <c r="B729">
        <v>7</v>
      </c>
      <c r="C729">
        <v>2</v>
      </c>
      <c r="D729">
        <f>COUNTIF(B717:E723,"&gt;="&amp;B729)</f>
        <v>10</v>
      </c>
      <c r="E729">
        <f>COUNTIF(F717:I723,"&gt;="&amp;B729)</f>
        <v>9</v>
      </c>
      <c r="F729">
        <f t="shared" si="117"/>
        <v>0</v>
      </c>
      <c r="G729">
        <f t="shared" si="118"/>
        <v>1</v>
      </c>
      <c r="H729">
        <f t="shared" si="119"/>
        <v>19</v>
      </c>
      <c r="I729">
        <f t="shared" si="120"/>
        <v>1</v>
      </c>
      <c r="J729" s="13">
        <f t="shared" si="121"/>
        <v>0.52631578947368418</v>
      </c>
      <c r="K729" s="13">
        <f t="shared" si="122"/>
        <v>0.47368421052631576</v>
      </c>
    </row>
    <row r="730" spans="2:11" x14ac:dyDescent="0.3">
      <c r="B730">
        <v>8</v>
      </c>
      <c r="C730">
        <v>1</v>
      </c>
      <c r="D730">
        <f>COUNTIF(B717:E723,"&gt;="&amp;B730)</f>
        <v>9</v>
      </c>
      <c r="E730">
        <f>COUNTIF(F717:I723,"&gt;="&amp;B730)</f>
        <v>8</v>
      </c>
      <c r="F730">
        <f t="shared" si="117"/>
        <v>1</v>
      </c>
      <c r="G730">
        <f t="shared" si="118"/>
        <v>0</v>
      </c>
      <c r="H730">
        <f t="shared" si="119"/>
        <v>17</v>
      </c>
      <c r="I730">
        <f t="shared" si="120"/>
        <v>1</v>
      </c>
      <c r="J730" s="13">
        <f t="shared" si="121"/>
        <v>0.52941176470588236</v>
      </c>
      <c r="K730" s="13">
        <f t="shared" si="122"/>
        <v>0.47058823529411764</v>
      </c>
    </row>
    <row r="731" spans="2:11" x14ac:dyDescent="0.3">
      <c r="B731">
        <v>9</v>
      </c>
      <c r="C731">
        <v>2</v>
      </c>
      <c r="D731">
        <f>COUNTIF(B717:E723,"&gt;="&amp;B731)</f>
        <v>5</v>
      </c>
      <c r="E731">
        <f>COUNTIF(F717:I723,"&gt;="&amp;B731)</f>
        <v>7</v>
      </c>
      <c r="F731">
        <f t="shared" si="117"/>
        <v>0</v>
      </c>
      <c r="G731">
        <f t="shared" si="118"/>
        <v>1</v>
      </c>
      <c r="H731">
        <f t="shared" si="119"/>
        <v>12</v>
      </c>
      <c r="I731">
        <f t="shared" si="120"/>
        <v>1</v>
      </c>
      <c r="J731" s="13">
        <f t="shared" si="121"/>
        <v>0.41666666666666663</v>
      </c>
      <c r="K731" s="13">
        <f t="shared" si="122"/>
        <v>0.58333333333333326</v>
      </c>
    </row>
    <row r="732" spans="2:11" x14ac:dyDescent="0.3">
      <c r="B732">
        <v>10</v>
      </c>
      <c r="C732">
        <v>1</v>
      </c>
      <c r="D732">
        <f>COUNTIF(B717:E723,"&gt;="&amp;B732)</f>
        <v>4</v>
      </c>
      <c r="E732">
        <f>COUNTIF(F717:I723,"&gt;="&amp;B732)</f>
        <v>5</v>
      </c>
      <c r="F732">
        <f t="shared" si="117"/>
        <v>1</v>
      </c>
      <c r="G732">
        <f t="shared" si="118"/>
        <v>0</v>
      </c>
      <c r="H732">
        <f t="shared" si="119"/>
        <v>9</v>
      </c>
      <c r="I732">
        <f t="shared" si="120"/>
        <v>1</v>
      </c>
      <c r="J732" s="13">
        <f t="shared" si="121"/>
        <v>0.44444444444444442</v>
      </c>
      <c r="K732" s="13">
        <f t="shared" si="122"/>
        <v>0.55555555555555558</v>
      </c>
    </row>
    <row r="733" spans="2:11" x14ac:dyDescent="0.3">
      <c r="B733">
        <v>10</v>
      </c>
      <c r="C733">
        <v>2</v>
      </c>
      <c r="D733">
        <f>COUNTIF(B717:E723,"&gt;="&amp;B733)</f>
        <v>4</v>
      </c>
      <c r="E733">
        <f>COUNTIF(F717:I723,"&gt;="&amp;B733)</f>
        <v>5</v>
      </c>
      <c r="F733">
        <f t="shared" si="117"/>
        <v>0</v>
      </c>
      <c r="G733">
        <f t="shared" si="118"/>
        <v>1</v>
      </c>
      <c r="H733">
        <f t="shared" si="119"/>
        <v>9</v>
      </c>
      <c r="I733">
        <f t="shared" si="120"/>
        <v>1</v>
      </c>
      <c r="J733" s="13">
        <f t="shared" si="121"/>
        <v>0.44444444444444442</v>
      </c>
      <c r="K733" s="13">
        <f t="shared" si="122"/>
        <v>0.55555555555555558</v>
      </c>
    </row>
    <row r="734" spans="2:11" x14ac:dyDescent="0.3">
      <c r="B734">
        <v>11</v>
      </c>
      <c r="C734">
        <v>2</v>
      </c>
      <c r="D734">
        <f>COUNTIF(B717:E723,"&gt;="&amp;B734)</f>
        <v>3</v>
      </c>
      <c r="E734">
        <f>COUNTIF(F717:I723,"&gt;="&amp;B734)</f>
        <v>4</v>
      </c>
      <c r="F734">
        <f t="shared" si="117"/>
        <v>0</v>
      </c>
      <c r="G734">
        <f t="shared" si="118"/>
        <v>1</v>
      </c>
      <c r="H734">
        <f t="shared" si="119"/>
        <v>7</v>
      </c>
      <c r="I734">
        <f t="shared" si="120"/>
        <v>1</v>
      </c>
      <c r="J734" s="13">
        <f t="shared" si="121"/>
        <v>0.42857142857142855</v>
      </c>
      <c r="K734" s="13">
        <f t="shared" si="122"/>
        <v>0.5714285714285714</v>
      </c>
    </row>
    <row r="736" spans="2:11" ht="15.6" x14ac:dyDescent="0.3">
      <c r="F736" s="43" t="s">
        <v>138</v>
      </c>
      <c r="G736" s="44" t="s">
        <v>139</v>
      </c>
      <c r="H736" s="45"/>
      <c r="I736" s="45"/>
      <c r="J736" s="43" t="s">
        <v>142</v>
      </c>
      <c r="K736" s="44" t="s">
        <v>143</v>
      </c>
    </row>
    <row r="737" spans="1:11" x14ac:dyDescent="0.3">
      <c r="E737" s="2" t="s">
        <v>144</v>
      </c>
      <c r="F737">
        <f>SUM(F727:F734)</f>
        <v>3</v>
      </c>
      <c r="G737">
        <f>SUM(G727:G734)</f>
        <v>5</v>
      </c>
      <c r="J737" s="13">
        <f>SUM(J727:J734)</f>
        <v>3.8161703277802341</v>
      </c>
      <c r="K737" s="13">
        <f>SUM(K727:K734)</f>
        <v>4.1838296722197645</v>
      </c>
    </row>
    <row r="739" spans="1:11" ht="16.2" x14ac:dyDescent="0.3">
      <c r="I739" s="2" t="s">
        <v>168</v>
      </c>
      <c r="J739" s="13">
        <f>(F737-J737)^2/J737</f>
        <v>0.17455562690682294</v>
      </c>
      <c r="K739" s="13">
        <f>(G737-K737)^2/K737</f>
        <v>0.15921632956809023</v>
      </c>
    </row>
    <row r="741" spans="1:11" ht="16.2" x14ac:dyDescent="0.3">
      <c r="I741" s="2" t="s">
        <v>169</v>
      </c>
      <c r="J741" s="13">
        <f>SUM(J739:K739)</f>
        <v>0.3337719564749132</v>
      </c>
    </row>
    <row r="742" spans="1:11" x14ac:dyDescent="0.3">
      <c r="I742" s="2" t="s">
        <v>129</v>
      </c>
      <c r="J742" s="13">
        <f>1-_xlfn.CHISQ.DIST(J741,1,TRUE)</f>
        <v>0.56344641950297514</v>
      </c>
    </row>
    <row r="745" spans="1:11" ht="15.6" x14ac:dyDescent="0.3">
      <c r="A745" s="19" t="s">
        <v>115</v>
      </c>
      <c r="B745" s="75" t="s">
        <v>116</v>
      </c>
      <c r="C745" s="75"/>
      <c r="D745" s="75"/>
      <c r="E745" s="75"/>
      <c r="F745" s="75"/>
      <c r="G745" s="75"/>
      <c r="H745" s="75"/>
      <c r="I745" s="75"/>
      <c r="J745" s="75"/>
      <c r="K745" s="75"/>
    </row>
    <row r="746" spans="1:11" ht="14.4" customHeight="1" x14ac:dyDescent="0.3">
      <c r="B746" s="76" t="str">
        <f>IF(J741&gt;=F712,"Reject the Null Hypothesis","Fail to reject the Null Hypothesis")</f>
        <v>Fail to reject the Null Hypothesis</v>
      </c>
      <c r="C746" s="76"/>
      <c r="D746" s="76"/>
      <c r="E746" s="76"/>
      <c r="F746" s="77" t="s">
        <v>159</v>
      </c>
      <c r="G746" s="77"/>
      <c r="H746" s="77"/>
      <c r="I746" s="77"/>
      <c r="J746" s="77"/>
      <c r="K746" s="77"/>
    </row>
    <row r="747" spans="1:11" x14ac:dyDescent="0.3">
      <c r="F747" s="77"/>
      <c r="G747" s="77"/>
      <c r="H747" s="77"/>
      <c r="I747" s="77"/>
      <c r="J747" s="77"/>
      <c r="K747" s="77"/>
    </row>
    <row r="748" spans="1:11" x14ac:dyDescent="0.3">
      <c r="B748" s="85" t="s">
        <v>160</v>
      </c>
      <c r="C748" s="85"/>
      <c r="D748" s="85"/>
      <c r="E748" s="85"/>
      <c r="F748" s="85"/>
      <c r="G748" s="85"/>
      <c r="H748" s="85"/>
      <c r="I748" s="85"/>
      <c r="J748" s="85"/>
      <c r="K748" s="85"/>
    </row>
    <row r="749" spans="1:11" x14ac:dyDescent="0.3">
      <c r="B749" s="85"/>
      <c r="C749" s="85"/>
      <c r="D749" s="85"/>
      <c r="E749" s="85"/>
      <c r="F749" s="85"/>
      <c r="G749" s="85"/>
      <c r="H749" s="85"/>
      <c r="I749" s="85"/>
      <c r="J749" s="85"/>
      <c r="K749" s="85"/>
    </row>
    <row r="750" spans="1:11" x14ac:dyDescent="0.3">
      <c r="F750" s="1"/>
      <c r="G750" s="1"/>
      <c r="H750" s="1"/>
      <c r="I750" s="1"/>
      <c r="J750" s="1"/>
      <c r="K750" s="1"/>
    </row>
    <row r="751" spans="1:11" x14ac:dyDescent="0.3">
      <c r="A751" s="23">
        <v>8</v>
      </c>
      <c r="B751" s="90" t="s">
        <v>46</v>
      </c>
      <c r="C751" s="90"/>
      <c r="D751" s="90"/>
      <c r="E751" s="90"/>
      <c r="F751" s="90"/>
      <c r="G751" s="90"/>
      <c r="H751" s="90"/>
      <c r="I751" s="90"/>
      <c r="J751" s="90"/>
      <c r="K751" s="90"/>
    </row>
    <row r="752" spans="1:11" x14ac:dyDescent="0.3">
      <c r="A752" s="23"/>
      <c r="B752" s="90"/>
      <c r="C752" s="90"/>
      <c r="D752" s="90"/>
      <c r="E752" s="90"/>
      <c r="F752" s="90"/>
      <c r="G752" s="90"/>
      <c r="H752" s="90"/>
      <c r="I752" s="90"/>
      <c r="J752" s="90"/>
      <c r="K752" s="90"/>
    </row>
    <row r="753" spans="1:11" x14ac:dyDescent="0.3">
      <c r="A753" s="23"/>
      <c r="B753" s="90"/>
      <c r="C753" s="90"/>
      <c r="D753" s="90"/>
      <c r="E753" s="90"/>
      <c r="F753" s="90"/>
      <c r="G753" s="90"/>
      <c r="H753" s="90"/>
      <c r="I753" s="90"/>
      <c r="J753" s="90"/>
      <c r="K753" s="90"/>
    </row>
    <row r="754" spans="1:11" x14ac:dyDescent="0.3">
      <c r="A754" s="23"/>
      <c r="B754" s="90"/>
      <c r="C754" s="90"/>
      <c r="D754" s="90"/>
      <c r="E754" s="90"/>
      <c r="F754" s="90"/>
      <c r="G754" s="90"/>
      <c r="H754" s="90"/>
      <c r="I754" s="90"/>
      <c r="J754" s="90"/>
      <c r="K754" s="90"/>
    </row>
    <row r="756" spans="1:11" x14ac:dyDescent="0.3">
      <c r="B756" s="2" t="s">
        <v>47</v>
      </c>
      <c r="C756" s="89" t="s">
        <v>48</v>
      </c>
      <c r="D756" s="89"/>
      <c r="E756" s="89"/>
      <c r="F756" s="89"/>
      <c r="G756" s="89"/>
      <c r="H756" s="89"/>
      <c r="I756" s="89"/>
      <c r="J756" s="89"/>
      <c r="K756" s="89"/>
    </row>
    <row r="757" spans="1:11" x14ac:dyDescent="0.3">
      <c r="B757" s="101" t="s">
        <v>49</v>
      </c>
      <c r="C757" s="102"/>
      <c r="D757" s="102"/>
      <c r="E757" s="103"/>
      <c r="F757" s="101" t="s">
        <v>50</v>
      </c>
      <c r="G757" s="103"/>
      <c r="H757" s="101" t="s">
        <v>51</v>
      </c>
      <c r="I757" s="103"/>
    </row>
    <row r="758" spans="1:11" x14ac:dyDescent="0.3">
      <c r="B758" s="54">
        <v>1</v>
      </c>
      <c r="C758" s="86"/>
      <c r="D758" s="86"/>
      <c r="E758" s="55"/>
      <c r="F758" s="54">
        <v>8</v>
      </c>
      <c r="G758" s="55"/>
      <c r="H758" s="54"/>
      <c r="I758" s="55"/>
    </row>
    <row r="759" spans="1:11" x14ac:dyDescent="0.3">
      <c r="B759" s="51">
        <v>2</v>
      </c>
      <c r="C759" s="58"/>
      <c r="D759" s="58"/>
      <c r="E759" s="52"/>
      <c r="F759" s="51"/>
      <c r="G759" s="52"/>
      <c r="H759" s="51">
        <v>10</v>
      </c>
      <c r="I759" s="52"/>
    </row>
    <row r="760" spans="1:11" x14ac:dyDescent="0.3">
      <c r="B760" s="51">
        <v>3</v>
      </c>
      <c r="C760" s="58"/>
      <c r="D760" s="58"/>
      <c r="E760" s="52"/>
      <c r="F760" s="51"/>
      <c r="G760" s="52"/>
      <c r="H760" s="51">
        <v>4</v>
      </c>
      <c r="I760" s="52"/>
    </row>
    <row r="761" spans="1:11" x14ac:dyDescent="0.3">
      <c r="B761" s="51">
        <v>4</v>
      </c>
      <c r="C761" s="58"/>
      <c r="D761" s="58"/>
      <c r="E761" s="52"/>
      <c r="F761" s="51">
        <v>4</v>
      </c>
      <c r="G761" s="52"/>
      <c r="H761" s="51"/>
      <c r="I761" s="52"/>
    </row>
    <row r="762" spans="1:11" x14ac:dyDescent="0.3">
      <c r="B762" s="51">
        <v>5</v>
      </c>
      <c r="C762" s="58"/>
      <c r="D762" s="58"/>
      <c r="E762" s="52"/>
      <c r="F762" s="51"/>
      <c r="G762" s="52"/>
      <c r="H762" s="51">
        <v>7</v>
      </c>
      <c r="I762" s="52"/>
    </row>
    <row r="763" spans="1:11" x14ac:dyDescent="0.3">
      <c r="B763" s="51">
        <v>6</v>
      </c>
      <c r="C763" s="58"/>
      <c r="D763" s="58"/>
      <c r="E763" s="52"/>
      <c r="F763" s="51"/>
      <c r="G763" s="52"/>
      <c r="H763" s="51">
        <v>6</v>
      </c>
      <c r="I763" s="52"/>
    </row>
    <row r="764" spans="1:11" x14ac:dyDescent="0.3">
      <c r="B764" s="51">
        <v>7</v>
      </c>
      <c r="C764" s="58"/>
      <c r="D764" s="58"/>
      <c r="E764" s="52"/>
      <c r="F764" s="51"/>
      <c r="G764" s="52"/>
      <c r="H764" s="51">
        <v>9</v>
      </c>
      <c r="I764" s="52"/>
    </row>
    <row r="765" spans="1:11" x14ac:dyDescent="0.3">
      <c r="B765" s="51">
        <v>8</v>
      </c>
      <c r="C765" s="58"/>
      <c r="D765" s="58"/>
      <c r="E765" s="52"/>
      <c r="F765" s="51"/>
      <c r="G765" s="52"/>
      <c r="H765" s="51">
        <v>5</v>
      </c>
      <c r="I765" s="52"/>
    </row>
    <row r="766" spans="1:11" x14ac:dyDescent="0.3">
      <c r="B766" s="51">
        <v>9</v>
      </c>
      <c r="C766" s="58"/>
      <c r="D766" s="58"/>
      <c r="E766" s="52"/>
      <c r="F766" s="51">
        <v>3</v>
      </c>
      <c r="G766" s="52"/>
      <c r="H766" s="3"/>
      <c r="I766" s="4"/>
    </row>
    <row r="767" spans="1:11" x14ac:dyDescent="0.3">
      <c r="B767" s="51">
        <v>10</v>
      </c>
      <c r="C767" s="58"/>
      <c r="D767" s="58"/>
      <c r="E767" s="52"/>
      <c r="F767" s="51"/>
      <c r="G767" s="52"/>
      <c r="H767" s="51">
        <v>8</v>
      </c>
      <c r="I767" s="52"/>
    </row>
    <row r="768" spans="1:11" x14ac:dyDescent="0.3">
      <c r="B768" s="51">
        <v>11</v>
      </c>
      <c r="C768" s="58"/>
      <c r="D768" s="58"/>
      <c r="E768" s="52"/>
      <c r="F768" s="51"/>
      <c r="G768" s="52"/>
      <c r="H768" s="51">
        <v>9</v>
      </c>
      <c r="I768" s="52"/>
    </row>
    <row r="769" spans="2:15" x14ac:dyDescent="0.3">
      <c r="B769" s="51">
        <v>12</v>
      </c>
      <c r="C769" s="58"/>
      <c r="D769" s="58"/>
      <c r="E769" s="52"/>
      <c r="F769" s="51"/>
      <c r="G769" s="52"/>
      <c r="H769" s="51">
        <v>10</v>
      </c>
      <c r="I769" s="52"/>
    </row>
    <row r="770" spans="2:15" x14ac:dyDescent="0.3">
      <c r="B770" s="51">
        <v>13</v>
      </c>
      <c r="C770" s="58"/>
      <c r="D770" s="58"/>
      <c r="E770" s="52"/>
      <c r="F770" s="51"/>
      <c r="G770" s="52"/>
      <c r="H770" s="51">
        <v>3</v>
      </c>
      <c r="I770" s="52"/>
    </row>
    <row r="771" spans="2:15" x14ac:dyDescent="0.3">
      <c r="B771" s="51">
        <v>14</v>
      </c>
      <c r="C771" s="58"/>
      <c r="D771" s="58"/>
      <c r="E771" s="52"/>
      <c r="F771" s="51">
        <v>2</v>
      </c>
      <c r="G771" s="52"/>
      <c r="H771" s="51"/>
      <c r="I771" s="52"/>
    </row>
    <row r="772" spans="2:15" x14ac:dyDescent="0.3">
      <c r="B772" s="51">
        <v>15</v>
      </c>
      <c r="C772" s="58"/>
      <c r="D772" s="58"/>
      <c r="E772" s="52"/>
      <c r="F772" s="51">
        <v>6</v>
      </c>
      <c r="G772" s="52"/>
      <c r="H772" s="51"/>
      <c r="I772" s="52"/>
    </row>
    <row r="773" spans="2:15" x14ac:dyDescent="0.3">
      <c r="B773" s="51">
        <v>16</v>
      </c>
      <c r="C773" s="58"/>
      <c r="D773" s="58"/>
      <c r="E773" s="52"/>
      <c r="F773" s="51"/>
      <c r="G773" s="52"/>
      <c r="H773" s="51">
        <v>7</v>
      </c>
      <c r="I773" s="52"/>
    </row>
    <row r="774" spans="2:15" x14ac:dyDescent="0.3">
      <c r="B774" s="51">
        <v>17</v>
      </c>
      <c r="C774" s="58"/>
      <c r="D774" s="58"/>
      <c r="E774" s="52"/>
      <c r="F774" s="51"/>
      <c r="G774" s="52"/>
      <c r="H774" s="51">
        <v>8</v>
      </c>
      <c r="I774" s="52"/>
    </row>
    <row r="775" spans="2:15" x14ac:dyDescent="0.3">
      <c r="B775" s="56">
        <v>18</v>
      </c>
      <c r="C775" s="59"/>
      <c r="D775" s="59"/>
      <c r="E775" s="57"/>
      <c r="F775" s="56"/>
      <c r="G775" s="57"/>
      <c r="H775" s="56">
        <v>9</v>
      </c>
      <c r="I775" s="57"/>
    </row>
    <row r="777" spans="2:15" x14ac:dyDescent="0.3">
      <c r="B777" s="47" t="s">
        <v>161</v>
      </c>
      <c r="C777" s="47"/>
      <c r="D777" s="47"/>
      <c r="E777" s="47"/>
      <c r="F777" s="47"/>
      <c r="G777" s="47"/>
      <c r="H777" s="47"/>
      <c r="I777" s="47"/>
      <c r="J777" s="47"/>
      <c r="K777" s="47"/>
      <c r="L777" s="47"/>
      <c r="M777" s="47"/>
      <c r="N777" s="47"/>
      <c r="O777" s="47"/>
    </row>
    <row r="778" spans="2:15" ht="15.6" customHeight="1" x14ac:dyDescent="0.3">
      <c r="B778" s="46" t="s">
        <v>87</v>
      </c>
      <c r="C778" s="49" t="s">
        <v>42</v>
      </c>
      <c r="D778" s="49" t="s">
        <v>167</v>
      </c>
      <c r="E778" s="50" t="s">
        <v>90</v>
      </c>
      <c r="F778" s="50" t="s">
        <v>91</v>
      </c>
      <c r="G778" s="50" t="s">
        <v>147</v>
      </c>
      <c r="H778" s="50" t="s">
        <v>148</v>
      </c>
      <c r="I778" s="50" t="s">
        <v>149</v>
      </c>
      <c r="J778" s="50" t="s">
        <v>150</v>
      </c>
      <c r="K778" s="50" t="s">
        <v>162</v>
      </c>
      <c r="L778" s="50" t="s">
        <v>151</v>
      </c>
      <c r="M778" s="50" t="s">
        <v>95</v>
      </c>
      <c r="N778" s="50" t="s">
        <v>163</v>
      </c>
      <c r="O778" s="50" t="s">
        <v>164</v>
      </c>
    </row>
    <row r="779" spans="2:15" ht="15.6" customHeight="1" x14ac:dyDescent="0.3">
      <c r="B779" s="46"/>
      <c r="C779" s="49"/>
      <c r="D779" s="49"/>
      <c r="E779" s="50"/>
      <c r="F779" s="50"/>
      <c r="G779" s="50"/>
      <c r="H779" s="50"/>
      <c r="I779" s="50"/>
      <c r="J779" s="50"/>
      <c r="K779" s="50"/>
      <c r="L779" s="50"/>
      <c r="M779" s="50"/>
      <c r="N779" s="50"/>
      <c r="O779" s="50"/>
    </row>
    <row r="780" spans="2:15" x14ac:dyDescent="0.3">
      <c r="E780">
        <v>0</v>
      </c>
      <c r="J780" s="42">
        <v>1</v>
      </c>
    </row>
    <row r="781" spans="2:15" ht="13.8" customHeight="1" x14ac:dyDescent="0.3">
      <c r="B781" s="14">
        <v>14</v>
      </c>
      <c r="C781" s="14">
        <v>2</v>
      </c>
      <c r="D781" s="14"/>
      <c r="E781" s="14">
        <f t="shared" ref="E781:E798" si="123">MAX(C781,D781)</f>
        <v>2</v>
      </c>
      <c r="F781" s="14">
        <f>IF(C781&gt;0,1,0)</f>
        <v>1</v>
      </c>
      <c r="G781" s="14">
        <f>COUNTIF(E781:E798,"&gt;="&amp;E781)</f>
        <v>18</v>
      </c>
      <c r="H781" s="14">
        <f>IF(F781=1,1,0)</f>
        <v>1</v>
      </c>
      <c r="I781" s="14">
        <f>IF(F781=0,1,0)</f>
        <v>0</v>
      </c>
      <c r="J781" s="15">
        <f>J780*((G781-H781)/G781)</f>
        <v>0.94444444444444442</v>
      </c>
      <c r="K781" s="15">
        <f>H781/(G781*(G781-H781))+K780</f>
        <v>3.2679738562091504E-3</v>
      </c>
      <c r="L781" s="15">
        <f>J781*SQRT(K781)</f>
        <v>5.3990295322641671E-2</v>
      </c>
      <c r="M781" s="15">
        <f>_xlfn.NORM.INV(0.975,0,1)*L781</f>
        <v>0.10581903434705899</v>
      </c>
      <c r="N781" s="15">
        <f t="shared" ref="N781:N798" si="124">MAX(J781-M781,0)</f>
        <v>0.83862541009738545</v>
      </c>
      <c r="O781" s="15">
        <f t="shared" ref="O781:O798" si="125">MIN(J781+M781,1)</f>
        <v>1</v>
      </c>
    </row>
    <row r="782" spans="2:15" ht="13.8" customHeight="1" x14ac:dyDescent="0.3">
      <c r="B782" s="14">
        <v>9</v>
      </c>
      <c r="C782" s="14">
        <v>3</v>
      </c>
      <c r="D782" s="14"/>
      <c r="E782" s="14">
        <f t="shared" si="123"/>
        <v>3</v>
      </c>
      <c r="F782" s="14">
        <f t="shared" ref="F782:F798" si="126">IF(C782&gt;0,1,0)</f>
        <v>1</v>
      </c>
      <c r="G782" s="14">
        <f>COUNTIF(E781:E798,"&gt;="&amp;E782)</f>
        <v>17</v>
      </c>
      <c r="H782" s="14">
        <f t="shared" ref="H782:H798" si="127">IF(F782=1,1,0)</f>
        <v>1</v>
      </c>
      <c r="I782" s="14">
        <f t="shared" ref="I782:I798" si="128">IF(F782=0,1,0)</f>
        <v>0</v>
      </c>
      <c r="J782" s="15">
        <f t="shared" ref="J782:J798" si="129">J781*((G782-H782)/G782)</f>
        <v>0.88888888888888884</v>
      </c>
      <c r="K782" s="15">
        <f t="shared" ref="K782:K798" si="130">H782/(G782*(G782-H782))+K781</f>
        <v>6.9444444444444441E-3</v>
      </c>
      <c r="L782" s="15">
        <f t="shared" ref="L782:L798" si="131">J782*SQRT(K782)</f>
        <v>7.407407407407407E-2</v>
      </c>
      <c r="M782" s="15">
        <f t="shared" ref="M782:M798" si="132">_xlfn.NORM.INV(0.975,0,1)*L782</f>
        <v>0.14518251737333729</v>
      </c>
      <c r="N782" s="15">
        <f t="shared" si="124"/>
        <v>0.74370637151555152</v>
      </c>
      <c r="O782" s="15">
        <f t="shared" si="125"/>
        <v>1</v>
      </c>
    </row>
    <row r="783" spans="2:15" x14ac:dyDescent="0.3">
      <c r="B783">
        <v>13</v>
      </c>
      <c r="D783">
        <v>3</v>
      </c>
      <c r="E783">
        <f t="shared" si="123"/>
        <v>3</v>
      </c>
      <c r="F783">
        <f t="shared" si="126"/>
        <v>0</v>
      </c>
      <c r="G783">
        <f>COUNTIF(E781:E798,"&gt;="&amp;E783)</f>
        <v>17</v>
      </c>
      <c r="H783">
        <f t="shared" si="127"/>
        <v>0</v>
      </c>
      <c r="I783">
        <f t="shared" si="128"/>
        <v>1</v>
      </c>
      <c r="J783" s="13">
        <f t="shared" si="129"/>
        <v>0.88888888888888884</v>
      </c>
      <c r="K783" s="13">
        <f t="shared" si="130"/>
        <v>6.9444444444444441E-3</v>
      </c>
      <c r="L783" s="13">
        <f t="shared" si="131"/>
        <v>7.407407407407407E-2</v>
      </c>
      <c r="M783" s="13">
        <f t="shared" si="132"/>
        <v>0.14518251737333729</v>
      </c>
      <c r="N783" s="13">
        <f t="shared" si="124"/>
        <v>0.74370637151555152</v>
      </c>
      <c r="O783" s="13">
        <f t="shared" si="125"/>
        <v>1</v>
      </c>
    </row>
    <row r="784" spans="2:15" x14ac:dyDescent="0.3">
      <c r="B784" s="14">
        <v>4</v>
      </c>
      <c r="C784" s="14">
        <v>4</v>
      </c>
      <c r="D784" s="14"/>
      <c r="E784" s="14">
        <f t="shared" si="123"/>
        <v>4</v>
      </c>
      <c r="F784" s="14">
        <f t="shared" si="126"/>
        <v>1</v>
      </c>
      <c r="G784" s="14">
        <f>COUNTIF(E781:E798,"&gt;="&amp;E784)</f>
        <v>15</v>
      </c>
      <c r="H784" s="14">
        <f t="shared" si="127"/>
        <v>1</v>
      </c>
      <c r="I784" s="14">
        <f t="shared" si="128"/>
        <v>0</v>
      </c>
      <c r="J784" s="15">
        <f t="shared" si="129"/>
        <v>0.82962962962962961</v>
      </c>
      <c r="K784" s="15">
        <f t="shared" si="130"/>
        <v>1.1706349206349206E-2</v>
      </c>
      <c r="L784" s="15">
        <f t="shared" si="131"/>
        <v>8.9762510755569486E-2</v>
      </c>
      <c r="M784" s="15">
        <f t="shared" si="132"/>
        <v>0.17593128824280538</v>
      </c>
      <c r="N784" s="15">
        <f t="shared" si="124"/>
        <v>0.65369834138682426</v>
      </c>
      <c r="O784" s="15">
        <f t="shared" si="125"/>
        <v>1</v>
      </c>
    </row>
    <row r="785" spans="2:15" x14ac:dyDescent="0.3">
      <c r="B785">
        <v>3</v>
      </c>
      <c r="D785">
        <v>4</v>
      </c>
      <c r="E785">
        <f t="shared" si="123"/>
        <v>4</v>
      </c>
      <c r="F785">
        <f t="shared" si="126"/>
        <v>0</v>
      </c>
      <c r="G785">
        <f>COUNTIF(E781:E798,"&gt;="&amp;E785)</f>
        <v>15</v>
      </c>
      <c r="H785">
        <f t="shared" si="127"/>
        <v>0</v>
      </c>
      <c r="I785">
        <f t="shared" si="128"/>
        <v>1</v>
      </c>
      <c r="J785" s="13">
        <f t="shared" si="129"/>
        <v>0.82962962962962961</v>
      </c>
      <c r="K785" s="13">
        <f t="shared" si="130"/>
        <v>1.1706349206349206E-2</v>
      </c>
      <c r="L785" s="13">
        <f t="shared" si="131"/>
        <v>8.9762510755569486E-2</v>
      </c>
      <c r="M785" s="13">
        <f t="shared" si="132"/>
        <v>0.17593128824280538</v>
      </c>
      <c r="N785" s="13">
        <f t="shared" si="124"/>
        <v>0.65369834138682426</v>
      </c>
      <c r="O785" s="13">
        <f t="shared" si="125"/>
        <v>1</v>
      </c>
    </row>
    <row r="786" spans="2:15" x14ac:dyDescent="0.3">
      <c r="B786">
        <v>8</v>
      </c>
      <c r="D786">
        <v>5</v>
      </c>
      <c r="E786">
        <f t="shared" si="123"/>
        <v>5</v>
      </c>
      <c r="F786">
        <f t="shared" si="126"/>
        <v>0</v>
      </c>
      <c r="G786">
        <f>COUNTIF(E781:E798,"&gt;="&amp;E786)</f>
        <v>13</v>
      </c>
      <c r="H786">
        <f t="shared" si="127"/>
        <v>0</v>
      </c>
      <c r="I786">
        <f t="shared" si="128"/>
        <v>1</v>
      </c>
      <c r="J786" s="13">
        <f t="shared" si="129"/>
        <v>0.82962962962962961</v>
      </c>
      <c r="K786" s="13">
        <f t="shared" si="130"/>
        <v>1.1706349206349206E-2</v>
      </c>
      <c r="L786" s="13">
        <f t="shared" si="131"/>
        <v>8.9762510755569486E-2</v>
      </c>
      <c r="M786" s="13">
        <f t="shared" si="132"/>
        <v>0.17593128824280538</v>
      </c>
      <c r="N786" s="13">
        <f t="shared" si="124"/>
        <v>0.65369834138682426</v>
      </c>
      <c r="O786" s="13">
        <f t="shared" si="125"/>
        <v>1</v>
      </c>
    </row>
    <row r="787" spans="2:15" x14ac:dyDescent="0.3">
      <c r="B787" s="14">
        <v>15</v>
      </c>
      <c r="C787" s="14">
        <v>6</v>
      </c>
      <c r="D787" s="14"/>
      <c r="E787" s="14">
        <f t="shared" si="123"/>
        <v>6</v>
      </c>
      <c r="F787" s="14">
        <f t="shared" si="126"/>
        <v>1</v>
      </c>
      <c r="G787" s="14">
        <f>COUNTIF(E781:E798,"&gt;="&amp;E787)</f>
        <v>12</v>
      </c>
      <c r="H787" s="14">
        <f t="shared" si="127"/>
        <v>1</v>
      </c>
      <c r="I787" s="14">
        <f t="shared" si="128"/>
        <v>0</v>
      </c>
      <c r="J787" s="15">
        <f t="shared" si="129"/>
        <v>0.76049382716049374</v>
      </c>
      <c r="K787" s="15">
        <f t="shared" si="130"/>
        <v>1.9282106782106782E-2</v>
      </c>
      <c r="L787" s="15">
        <f t="shared" si="131"/>
        <v>0.10560219250660742</v>
      </c>
      <c r="M787" s="15">
        <f t="shared" si="132"/>
        <v>0.20697649400141607</v>
      </c>
      <c r="N787" s="15">
        <f t="shared" si="124"/>
        <v>0.5535173331590777</v>
      </c>
      <c r="O787" s="15">
        <f t="shared" si="125"/>
        <v>0.96747032116190979</v>
      </c>
    </row>
    <row r="788" spans="2:15" x14ac:dyDescent="0.3">
      <c r="B788">
        <v>6</v>
      </c>
      <c r="D788">
        <v>6</v>
      </c>
      <c r="E788">
        <f t="shared" si="123"/>
        <v>6</v>
      </c>
      <c r="F788">
        <f t="shared" si="126"/>
        <v>0</v>
      </c>
      <c r="G788">
        <f>COUNTIF(E781:E798,"&gt;="&amp;E788)</f>
        <v>12</v>
      </c>
      <c r="H788">
        <f t="shared" si="127"/>
        <v>0</v>
      </c>
      <c r="I788">
        <f t="shared" si="128"/>
        <v>1</v>
      </c>
      <c r="J788" s="13">
        <f t="shared" si="129"/>
        <v>0.76049382716049374</v>
      </c>
      <c r="K788" s="13">
        <f t="shared" si="130"/>
        <v>1.9282106782106782E-2</v>
      </c>
      <c r="L788" s="13">
        <f t="shared" si="131"/>
        <v>0.10560219250660742</v>
      </c>
      <c r="M788" s="13">
        <f t="shared" si="132"/>
        <v>0.20697649400141607</v>
      </c>
      <c r="N788" s="13">
        <f t="shared" si="124"/>
        <v>0.5535173331590777</v>
      </c>
      <c r="O788" s="13">
        <f t="shared" si="125"/>
        <v>0.96747032116190979</v>
      </c>
    </row>
    <row r="789" spans="2:15" x14ac:dyDescent="0.3">
      <c r="B789">
        <v>5</v>
      </c>
      <c r="D789">
        <v>7</v>
      </c>
      <c r="E789">
        <f t="shared" si="123"/>
        <v>7</v>
      </c>
      <c r="F789">
        <f t="shared" si="126"/>
        <v>0</v>
      </c>
      <c r="G789">
        <f>COUNTIF(E781:E798,"&gt;="&amp;E789)</f>
        <v>10</v>
      </c>
      <c r="H789">
        <f t="shared" si="127"/>
        <v>0</v>
      </c>
      <c r="I789">
        <f t="shared" si="128"/>
        <v>1</v>
      </c>
      <c r="J789" s="13">
        <f t="shared" si="129"/>
        <v>0.76049382716049374</v>
      </c>
      <c r="K789" s="13">
        <f t="shared" si="130"/>
        <v>1.9282106782106782E-2</v>
      </c>
      <c r="L789" s="13">
        <f t="shared" si="131"/>
        <v>0.10560219250660742</v>
      </c>
      <c r="M789" s="13">
        <f t="shared" si="132"/>
        <v>0.20697649400141607</v>
      </c>
      <c r="N789" s="13">
        <f t="shared" si="124"/>
        <v>0.5535173331590777</v>
      </c>
      <c r="O789" s="13">
        <f t="shared" si="125"/>
        <v>0.96747032116190979</v>
      </c>
    </row>
    <row r="790" spans="2:15" x14ac:dyDescent="0.3">
      <c r="B790">
        <v>16</v>
      </c>
      <c r="D790">
        <v>7</v>
      </c>
      <c r="E790">
        <f t="shared" si="123"/>
        <v>7</v>
      </c>
      <c r="F790">
        <f t="shared" si="126"/>
        <v>0</v>
      </c>
      <c r="G790">
        <f>COUNTIF(E781:E798,"&gt;="&amp;E790)</f>
        <v>10</v>
      </c>
      <c r="H790">
        <f t="shared" si="127"/>
        <v>0</v>
      </c>
      <c r="I790">
        <f t="shared" si="128"/>
        <v>1</v>
      </c>
      <c r="J790" s="13">
        <f t="shared" si="129"/>
        <v>0.76049382716049374</v>
      </c>
      <c r="K790" s="13">
        <f t="shared" si="130"/>
        <v>1.9282106782106782E-2</v>
      </c>
      <c r="L790" s="13">
        <f t="shared" si="131"/>
        <v>0.10560219250660742</v>
      </c>
      <c r="M790" s="13">
        <f t="shared" si="132"/>
        <v>0.20697649400141607</v>
      </c>
      <c r="N790" s="13">
        <f t="shared" si="124"/>
        <v>0.5535173331590777</v>
      </c>
      <c r="O790" s="13">
        <f t="shared" si="125"/>
        <v>0.96747032116190979</v>
      </c>
    </row>
    <row r="791" spans="2:15" x14ac:dyDescent="0.3">
      <c r="B791" s="14">
        <v>1</v>
      </c>
      <c r="C791" s="14">
        <v>8</v>
      </c>
      <c r="D791" s="14"/>
      <c r="E791" s="14">
        <f t="shared" si="123"/>
        <v>8</v>
      </c>
      <c r="F791" s="14">
        <f t="shared" si="126"/>
        <v>1</v>
      </c>
      <c r="G791" s="14">
        <f>COUNTIF(E781:E798,"&gt;="&amp;E791)</f>
        <v>8</v>
      </c>
      <c r="H791" s="14">
        <f t="shared" si="127"/>
        <v>1</v>
      </c>
      <c r="I791" s="14">
        <f t="shared" si="128"/>
        <v>0</v>
      </c>
      <c r="J791" s="15">
        <f t="shared" si="129"/>
        <v>0.66543209876543208</v>
      </c>
      <c r="K791" s="15">
        <f t="shared" si="130"/>
        <v>3.7139249639249639E-2</v>
      </c>
      <c r="L791" s="15">
        <f t="shared" si="131"/>
        <v>0.12823905493948898</v>
      </c>
      <c r="M791" s="15">
        <f t="shared" si="132"/>
        <v>0.25134392909285164</v>
      </c>
      <c r="N791" s="15">
        <f t="shared" si="124"/>
        <v>0.41408816967258044</v>
      </c>
      <c r="O791" s="15">
        <f t="shared" si="125"/>
        <v>0.91677602785828372</v>
      </c>
    </row>
    <row r="792" spans="2:15" x14ac:dyDescent="0.3">
      <c r="B792">
        <v>10</v>
      </c>
      <c r="D792">
        <v>8</v>
      </c>
      <c r="E792">
        <f t="shared" si="123"/>
        <v>8</v>
      </c>
      <c r="F792">
        <f t="shared" si="126"/>
        <v>0</v>
      </c>
      <c r="G792">
        <f>COUNTIF(E781:E798,"&gt;="&amp;E792)</f>
        <v>8</v>
      </c>
      <c r="H792">
        <f t="shared" si="127"/>
        <v>0</v>
      </c>
      <c r="I792">
        <f t="shared" si="128"/>
        <v>1</v>
      </c>
      <c r="J792" s="13">
        <f t="shared" si="129"/>
        <v>0.66543209876543208</v>
      </c>
      <c r="K792" s="13">
        <f t="shared" si="130"/>
        <v>3.7139249639249639E-2</v>
      </c>
      <c r="L792" s="13">
        <f t="shared" si="131"/>
        <v>0.12823905493948898</v>
      </c>
      <c r="M792" s="13">
        <f t="shared" si="132"/>
        <v>0.25134392909285164</v>
      </c>
      <c r="N792" s="13">
        <f t="shared" si="124"/>
        <v>0.41408816967258044</v>
      </c>
      <c r="O792" s="13">
        <f t="shared" si="125"/>
        <v>0.91677602785828372</v>
      </c>
    </row>
    <row r="793" spans="2:15" x14ac:dyDescent="0.3">
      <c r="B793">
        <v>17</v>
      </c>
      <c r="D793">
        <v>8</v>
      </c>
      <c r="E793">
        <f t="shared" si="123"/>
        <v>8</v>
      </c>
      <c r="F793">
        <f t="shared" si="126"/>
        <v>0</v>
      </c>
      <c r="G793">
        <f>COUNTIF(E781:E798,"&gt;="&amp;E793)</f>
        <v>8</v>
      </c>
      <c r="H793">
        <f t="shared" si="127"/>
        <v>0</v>
      </c>
      <c r="I793">
        <f t="shared" si="128"/>
        <v>1</v>
      </c>
      <c r="J793" s="13">
        <f t="shared" si="129"/>
        <v>0.66543209876543208</v>
      </c>
      <c r="K793" s="13">
        <f t="shared" si="130"/>
        <v>3.7139249639249639E-2</v>
      </c>
      <c r="L793" s="13">
        <f t="shared" si="131"/>
        <v>0.12823905493948898</v>
      </c>
      <c r="M793" s="13">
        <f t="shared" si="132"/>
        <v>0.25134392909285164</v>
      </c>
      <c r="N793" s="13">
        <f t="shared" si="124"/>
        <v>0.41408816967258044</v>
      </c>
      <c r="O793" s="13">
        <f t="shared" si="125"/>
        <v>0.91677602785828372</v>
      </c>
    </row>
    <row r="794" spans="2:15" x14ac:dyDescent="0.3">
      <c r="B794">
        <v>7</v>
      </c>
      <c r="D794">
        <v>9</v>
      </c>
      <c r="E794">
        <f t="shared" si="123"/>
        <v>9</v>
      </c>
      <c r="F794">
        <f t="shared" si="126"/>
        <v>0</v>
      </c>
      <c r="G794">
        <f>COUNTIF(E781:E798,"&gt;="&amp;E794)</f>
        <v>5</v>
      </c>
      <c r="H794">
        <f t="shared" si="127"/>
        <v>0</v>
      </c>
      <c r="I794">
        <f t="shared" si="128"/>
        <v>1</v>
      </c>
      <c r="J794" s="13">
        <f t="shared" si="129"/>
        <v>0.66543209876543208</v>
      </c>
      <c r="K794" s="13">
        <f t="shared" si="130"/>
        <v>3.7139249639249639E-2</v>
      </c>
      <c r="L794" s="13">
        <f t="shared" si="131"/>
        <v>0.12823905493948898</v>
      </c>
      <c r="M794" s="13">
        <f t="shared" si="132"/>
        <v>0.25134392909285164</v>
      </c>
      <c r="N794" s="13">
        <f t="shared" si="124"/>
        <v>0.41408816967258044</v>
      </c>
      <c r="O794" s="13">
        <f t="shared" si="125"/>
        <v>0.91677602785828372</v>
      </c>
    </row>
    <row r="795" spans="2:15" x14ac:dyDescent="0.3">
      <c r="B795">
        <v>11</v>
      </c>
      <c r="D795">
        <v>9</v>
      </c>
      <c r="E795">
        <f t="shared" si="123"/>
        <v>9</v>
      </c>
      <c r="F795">
        <f t="shared" si="126"/>
        <v>0</v>
      </c>
      <c r="G795">
        <f>COUNTIF(E781:E798,"&gt;="&amp;E795)</f>
        <v>5</v>
      </c>
      <c r="H795">
        <f t="shared" si="127"/>
        <v>0</v>
      </c>
      <c r="I795">
        <f t="shared" si="128"/>
        <v>1</v>
      </c>
      <c r="J795" s="13">
        <f t="shared" si="129"/>
        <v>0.66543209876543208</v>
      </c>
      <c r="K795" s="13">
        <f t="shared" si="130"/>
        <v>3.7139249639249639E-2</v>
      </c>
      <c r="L795" s="13">
        <f t="shared" si="131"/>
        <v>0.12823905493948898</v>
      </c>
      <c r="M795" s="13">
        <f t="shared" si="132"/>
        <v>0.25134392909285164</v>
      </c>
      <c r="N795" s="13">
        <f t="shared" si="124"/>
        <v>0.41408816967258044</v>
      </c>
      <c r="O795" s="13">
        <f t="shared" si="125"/>
        <v>0.91677602785828372</v>
      </c>
    </row>
    <row r="796" spans="2:15" x14ac:dyDescent="0.3">
      <c r="B796">
        <v>18</v>
      </c>
      <c r="D796">
        <v>9</v>
      </c>
      <c r="E796">
        <f t="shared" si="123"/>
        <v>9</v>
      </c>
      <c r="F796">
        <f t="shared" si="126"/>
        <v>0</v>
      </c>
      <c r="G796">
        <f>COUNTIF(E781:E798,"&gt;="&amp;E796)</f>
        <v>5</v>
      </c>
      <c r="H796">
        <f t="shared" si="127"/>
        <v>0</v>
      </c>
      <c r="I796">
        <f t="shared" si="128"/>
        <v>1</v>
      </c>
      <c r="J796" s="13">
        <f t="shared" si="129"/>
        <v>0.66543209876543208</v>
      </c>
      <c r="K796" s="13">
        <f t="shared" si="130"/>
        <v>3.7139249639249639E-2</v>
      </c>
      <c r="L796" s="13">
        <f t="shared" si="131"/>
        <v>0.12823905493948898</v>
      </c>
      <c r="M796" s="13">
        <f t="shared" si="132"/>
        <v>0.25134392909285164</v>
      </c>
      <c r="N796" s="13">
        <f t="shared" si="124"/>
        <v>0.41408816967258044</v>
      </c>
      <c r="O796" s="13">
        <f t="shared" si="125"/>
        <v>0.91677602785828372</v>
      </c>
    </row>
    <row r="797" spans="2:15" x14ac:dyDescent="0.3">
      <c r="B797">
        <v>2</v>
      </c>
      <c r="D797">
        <v>10</v>
      </c>
      <c r="E797">
        <f t="shared" si="123"/>
        <v>10</v>
      </c>
      <c r="F797">
        <f t="shared" si="126"/>
        <v>0</v>
      </c>
      <c r="G797">
        <f>COUNTIF(E781:E798,"&gt;="&amp;E797)</f>
        <v>2</v>
      </c>
      <c r="H797">
        <f t="shared" si="127"/>
        <v>0</v>
      </c>
      <c r="I797">
        <f t="shared" si="128"/>
        <v>1</v>
      </c>
      <c r="J797" s="13">
        <f t="shared" si="129"/>
        <v>0.66543209876543208</v>
      </c>
      <c r="K797" s="13">
        <f t="shared" si="130"/>
        <v>3.7139249639249639E-2</v>
      </c>
      <c r="L797" s="13">
        <f t="shared" si="131"/>
        <v>0.12823905493948898</v>
      </c>
      <c r="M797" s="13">
        <f t="shared" si="132"/>
        <v>0.25134392909285164</v>
      </c>
      <c r="N797" s="13">
        <f t="shared" si="124"/>
        <v>0.41408816967258044</v>
      </c>
      <c r="O797" s="13">
        <f t="shared" si="125"/>
        <v>0.91677602785828372</v>
      </c>
    </row>
    <row r="798" spans="2:15" x14ac:dyDescent="0.3">
      <c r="B798">
        <v>12</v>
      </c>
      <c r="D798">
        <v>10</v>
      </c>
      <c r="E798">
        <f t="shared" si="123"/>
        <v>10</v>
      </c>
      <c r="F798">
        <f t="shared" si="126"/>
        <v>0</v>
      </c>
      <c r="G798">
        <f>COUNTIF(E781:E798,"&gt;="&amp;E798)</f>
        <v>2</v>
      </c>
      <c r="H798">
        <f t="shared" si="127"/>
        <v>0</v>
      </c>
      <c r="I798">
        <f t="shared" si="128"/>
        <v>1</v>
      </c>
      <c r="J798" s="13">
        <f t="shared" si="129"/>
        <v>0.66543209876543208</v>
      </c>
      <c r="K798" s="13">
        <f t="shared" si="130"/>
        <v>3.7139249639249639E-2</v>
      </c>
      <c r="L798" s="13">
        <f t="shared" si="131"/>
        <v>0.12823905493948898</v>
      </c>
      <c r="M798" s="13">
        <f t="shared" si="132"/>
        <v>0.25134392909285164</v>
      </c>
      <c r="N798" s="13">
        <f t="shared" si="124"/>
        <v>0.41408816967258044</v>
      </c>
      <c r="O798" s="13">
        <f t="shared" si="125"/>
        <v>0.91677602785828372</v>
      </c>
    </row>
    <row r="800" spans="2:15" ht="15.6" x14ac:dyDescent="0.35">
      <c r="B800" s="2" t="s">
        <v>90</v>
      </c>
      <c r="C800" s="2" t="s">
        <v>166</v>
      </c>
      <c r="D800" s="2" t="s">
        <v>96</v>
      </c>
      <c r="E800" s="2" t="s">
        <v>97</v>
      </c>
    </row>
    <row r="801" spans="2:5" x14ac:dyDescent="0.3">
      <c r="B801">
        <v>0</v>
      </c>
      <c r="C801" s="42">
        <v>1</v>
      </c>
    </row>
    <row r="802" spans="2:5" x14ac:dyDescent="0.3">
      <c r="B802">
        <v>0</v>
      </c>
      <c r="C802" s="13">
        <v>0.94444444444444442</v>
      </c>
      <c r="D802" s="13">
        <v>0.83862541009738545</v>
      </c>
      <c r="E802" s="13">
        <v>1</v>
      </c>
    </row>
    <row r="803" spans="2:5" x14ac:dyDescent="0.3">
      <c r="B803">
        <v>2</v>
      </c>
      <c r="C803" s="13">
        <v>0.94444444444444442</v>
      </c>
      <c r="D803" s="13">
        <v>0.83862541009738545</v>
      </c>
      <c r="E803" s="13">
        <v>1</v>
      </c>
    </row>
    <row r="804" spans="2:5" x14ac:dyDescent="0.3">
      <c r="B804">
        <f>B803</f>
        <v>2</v>
      </c>
      <c r="C804" s="13">
        <f>C805</f>
        <v>0.88888888888888884</v>
      </c>
      <c r="D804" s="13">
        <f>D805</f>
        <v>0.74370637151555152</v>
      </c>
      <c r="E804" s="13">
        <v>1</v>
      </c>
    </row>
    <row r="805" spans="2:5" x14ac:dyDescent="0.3">
      <c r="B805">
        <v>3</v>
      </c>
      <c r="C805" s="13">
        <v>0.88888888888888884</v>
      </c>
      <c r="D805" s="13">
        <v>0.74370637151555152</v>
      </c>
      <c r="E805" s="13">
        <v>1</v>
      </c>
    </row>
    <row r="806" spans="2:5" x14ac:dyDescent="0.3">
      <c r="B806">
        <f>B805</f>
        <v>3</v>
      </c>
      <c r="C806" s="13">
        <f>C807</f>
        <v>0.82962962962962961</v>
      </c>
      <c r="D806" s="13">
        <f>D807</f>
        <v>0.65369834138682426</v>
      </c>
      <c r="E806" s="13">
        <v>1</v>
      </c>
    </row>
    <row r="807" spans="2:5" x14ac:dyDescent="0.3">
      <c r="B807">
        <v>4</v>
      </c>
      <c r="C807" s="13">
        <v>0.82962962962962961</v>
      </c>
      <c r="D807" s="13">
        <v>0.65369834138682426</v>
      </c>
      <c r="E807" s="13">
        <v>1</v>
      </c>
    </row>
    <row r="808" spans="2:5" x14ac:dyDescent="0.3">
      <c r="B808">
        <v>5</v>
      </c>
      <c r="C808" s="13">
        <v>0.82962962962962961</v>
      </c>
      <c r="D808" s="13">
        <v>0.65369834138682426</v>
      </c>
      <c r="E808" s="13">
        <v>1</v>
      </c>
    </row>
    <row r="809" spans="2:5" x14ac:dyDescent="0.3">
      <c r="B809">
        <f>B808</f>
        <v>5</v>
      </c>
      <c r="C809" s="13">
        <f>C810</f>
        <v>0.76049382716049374</v>
      </c>
      <c r="D809" s="13">
        <f>D810</f>
        <v>0.5535173331590777</v>
      </c>
      <c r="E809" s="13">
        <f>E810</f>
        <v>0.96747032116190979</v>
      </c>
    </row>
    <row r="810" spans="2:5" x14ac:dyDescent="0.3">
      <c r="B810">
        <v>6</v>
      </c>
      <c r="C810" s="13">
        <v>0.76049382716049374</v>
      </c>
      <c r="D810" s="13">
        <v>0.5535173331590777</v>
      </c>
      <c r="E810" s="13">
        <v>0.96747032116190979</v>
      </c>
    </row>
    <row r="811" spans="2:5" x14ac:dyDescent="0.3">
      <c r="B811">
        <v>7</v>
      </c>
      <c r="C811" s="13">
        <v>0.76049382716049374</v>
      </c>
      <c r="D811" s="13">
        <v>0.5535173331590777</v>
      </c>
      <c r="E811" s="13">
        <v>0.96747032116190979</v>
      </c>
    </row>
    <row r="812" spans="2:5" x14ac:dyDescent="0.3">
      <c r="B812">
        <f>B811</f>
        <v>7</v>
      </c>
      <c r="C812" s="13">
        <f>C813</f>
        <v>0.66543209876543208</v>
      </c>
      <c r="D812" s="13">
        <f>D813</f>
        <v>0.41408816967258044</v>
      </c>
      <c r="E812" s="13">
        <f>E813</f>
        <v>0.91677602785828372</v>
      </c>
    </row>
    <row r="813" spans="2:5" x14ac:dyDescent="0.3">
      <c r="B813">
        <v>8</v>
      </c>
      <c r="C813" s="13">
        <v>0.66543209876543208</v>
      </c>
      <c r="D813" s="13">
        <v>0.41408816967258044</v>
      </c>
      <c r="E813" s="13">
        <v>0.91677602785828372</v>
      </c>
    </row>
    <row r="814" spans="2:5" x14ac:dyDescent="0.3">
      <c r="B814">
        <v>9</v>
      </c>
      <c r="C814" s="13">
        <v>0.66543209876543208</v>
      </c>
      <c r="D814" s="13">
        <v>0.41408816967258044</v>
      </c>
      <c r="E814" s="13">
        <v>0.91677602785828372</v>
      </c>
    </row>
    <row r="815" spans="2:5" x14ac:dyDescent="0.3">
      <c r="B815">
        <v>10</v>
      </c>
      <c r="C815" s="13">
        <v>0.66543209876543208</v>
      </c>
      <c r="D815" s="13">
        <v>0.41408816967258044</v>
      </c>
      <c r="E815" s="13">
        <v>0.91677602785828372</v>
      </c>
    </row>
  </sheetData>
  <sortState xmlns:xlrd2="http://schemas.microsoft.com/office/spreadsheetml/2017/richdata2" ref="B781:F798">
    <sortCondition ref="E780:E798"/>
    <sortCondition descending="1" ref="F780:F798"/>
  </sortState>
  <mergeCells count="384">
    <mergeCell ref="B434:C434"/>
    <mergeCell ref="B413:C413"/>
    <mergeCell ref="B628:K629"/>
    <mergeCell ref="B695:K696"/>
    <mergeCell ref="G386:G387"/>
    <mergeCell ref="C487:K487"/>
    <mergeCell ref="B488:E488"/>
    <mergeCell ref="F488:I488"/>
    <mergeCell ref="B489:C489"/>
    <mergeCell ref="D489:E489"/>
    <mergeCell ref="F489:G489"/>
    <mergeCell ref="H489:I489"/>
    <mergeCell ref="B622:K627"/>
    <mergeCell ref="B188:C188"/>
    <mergeCell ref="D188:E188"/>
    <mergeCell ref="B563:K564"/>
    <mergeCell ref="B309:C309"/>
    <mergeCell ref="D309:E309"/>
    <mergeCell ref="B308:E308"/>
    <mergeCell ref="F308:I308"/>
    <mergeCell ref="F309:G309"/>
    <mergeCell ref="H309:I309"/>
    <mergeCell ref="B355:K355"/>
    <mergeCell ref="B356:D356"/>
    <mergeCell ref="E356:K356"/>
    <mergeCell ref="B357:D357"/>
    <mergeCell ref="E357:K357"/>
    <mergeCell ref="B358:D358"/>
    <mergeCell ref="B360:K360"/>
    <mergeCell ref="D361:K361"/>
    <mergeCell ref="E365:K365"/>
    <mergeCell ref="B319:K319"/>
    <mergeCell ref="E182:K182"/>
    <mergeCell ref="B184:K184"/>
    <mergeCell ref="B187:K187"/>
    <mergeCell ref="G204:G205"/>
    <mergeCell ref="H204:H205"/>
    <mergeCell ref="I204:I205"/>
    <mergeCell ref="J204:J205"/>
    <mergeCell ref="K204:K205"/>
    <mergeCell ref="B204:B205"/>
    <mergeCell ref="C204:C205"/>
    <mergeCell ref="D204:D205"/>
    <mergeCell ref="E204:E205"/>
    <mergeCell ref="F204:F205"/>
    <mergeCell ref="B105:K108"/>
    <mergeCell ref="B171:K171"/>
    <mergeCell ref="B172:D172"/>
    <mergeCell ref="E172:K172"/>
    <mergeCell ref="B1:K5"/>
    <mergeCell ref="B8:B9"/>
    <mergeCell ref="B11:K11"/>
    <mergeCell ref="B41:K41"/>
    <mergeCell ref="B72:K72"/>
    <mergeCell ref="C110:K110"/>
    <mergeCell ref="B112:C112"/>
    <mergeCell ref="D112:F112"/>
    <mergeCell ref="G112:H112"/>
    <mergeCell ref="I112:K112"/>
    <mergeCell ref="B111:F111"/>
    <mergeCell ref="G111:K111"/>
    <mergeCell ref="B126:K126"/>
    <mergeCell ref="B168:K169"/>
    <mergeCell ref="G13:H13"/>
    <mergeCell ref="C13:C14"/>
    <mergeCell ref="B13:B14"/>
    <mergeCell ref="D13:D14"/>
    <mergeCell ref="E13:E14"/>
    <mergeCell ref="B566:K566"/>
    <mergeCell ref="B567:D567"/>
    <mergeCell ref="E567:K567"/>
    <mergeCell ref="L129:L130"/>
    <mergeCell ref="M129:M130"/>
    <mergeCell ref="N129:N130"/>
    <mergeCell ref="B128:N128"/>
    <mergeCell ref="B149:B150"/>
    <mergeCell ref="C149:C150"/>
    <mergeCell ref="D149:D150"/>
    <mergeCell ref="E149:E150"/>
    <mergeCell ref="F149:F150"/>
    <mergeCell ref="G149:G150"/>
    <mergeCell ref="H149:H150"/>
    <mergeCell ref="I149:I150"/>
    <mergeCell ref="J149:J150"/>
    <mergeCell ref="K149:K150"/>
    <mergeCell ref="B406:E406"/>
    <mergeCell ref="F406:K407"/>
    <mergeCell ref="B408:K409"/>
    <mergeCell ref="H386:H387"/>
    <mergeCell ref="I386:I387"/>
    <mergeCell ref="J386:J387"/>
    <mergeCell ref="B568:D568"/>
    <mergeCell ref="E568:K568"/>
    <mergeCell ref="B569:D569"/>
    <mergeCell ref="B571:K571"/>
    <mergeCell ref="D572:K572"/>
    <mergeCell ref="E576:K576"/>
    <mergeCell ref="E577:K577"/>
    <mergeCell ref="B579:K579"/>
    <mergeCell ref="B582:K582"/>
    <mergeCell ref="B583:E583"/>
    <mergeCell ref="F583:I583"/>
    <mergeCell ref="B584:C584"/>
    <mergeCell ref="D584:E584"/>
    <mergeCell ref="F584:G584"/>
    <mergeCell ref="H584:I584"/>
    <mergeCell ref="B619:K620"/>
    <mergeCell ref="C631:K631"/>
    <mergeCell ref="B632:E632"/>
    <mergeCell ref="F632:I632"/>
    <mergeCell ref="I596:I597"/>
    <mergeCell ref="J596:J597"/>
    <mergeCell ref="K596:K597"/>
    <mergeCell ref="B616:K616"/>
    <mergeCell ref="B617:E617"/>
    <mergeCell ref="F617:K618"/>
    <mergeCell ref="B596:B597"/>
    <mergeCell ref="C596:C597"/>
    <mergeCell ref="D596:D597"/>
    <mergeCell ref="E596:E597"/>
    <mergeCell ref="F596:F597"/>
    <mergeCell ref="G596:G597"/>
    <mergeCell ref="H596:H597"/>
    <mergeCell ref="B633:C633"/>
    <mergeCell ref="D633:E633"/>
    <mergeCell ref="F633:G633"/>
    <mergeCell ref="H633:I633"/>
    <mergeCell ref="B698:K698"/>
    <mergeCell ref="B699:D699"/>
    <mergeCell ref="E699:K699"/>
    <mergeCell ref="B642:N642"/>
    <mergeCell ref="B657:N657"/>
    <mergeCell ref="C672:C674"/>
    <mergeCell ref="B672:B674"/>
    <mergeCell ref="D672:D674"/>
    <mergeCell ref="J643:J644"/>
    <mergeCell ref="K643:K644"/>
    <mergeCell ref="L643:L644"/>
    <mergeCell ref="M643:M644"/>
    <mergeCell ref="N643:N644"/>
    <mergeCell ref="J658:J659"/>
    <mergeCell ref="K658:K659"/>
    <mergeCell ref="L658:L659"/>
    <mergeCell ref="K725:K726"/>
    <mergeCell ref="B748:K749"/>
    <mergeCell ref="B758:E758"/>
    <mergeCell ref="B700:D700"/>
    <mergeCell ref="E700:K700"/>
    <mergeCell ref="B701:D701"/>
    <mergeCell ref="B703:K703"/>
    <mergeCell ref="D704:K704"/>
    <mergeCell ref="E708:K708"/>
    <mergeCell ref="E709:K709"/>
    <mergeCell ref="B711:K711"/>
    <mergeCell ref="B714:K714"/>
    <mergeCell ref="B751:K754"/>
    <mergeCell ref="C756:K756"/>
    <mergeCell ref="B757:E757"/>
    <mergeCell ref="F757:G757"/>
    <mergeCell ref="H757:I757"/>
    <mergeCell ref="F129:F130"/>
    <mergeCell ref="G129:G130"/>
    <mergeCell ref="H129:H130"/>
    <mergeCell ref="I129:I130"/>
    <mergeCell ref="J129:J130"/>
    <mergeCell ref="K129:K130"/>
    <mergeCell ref="B745:K745"/>
    <mergeCell ref="B746:E746"/>
    <mergeCell ref="F746:K747"/>
    <mergeCell ref="B715:E715"/>
    <mergeCell ref="F715:I715"/>
    <mergeCell ref="B716:C716"/>
    <mergeCell ref="D716:E716"/>
    <mergeCell ref="F716:G716"/>
    <mergeCell ref="H716:I716"/>
    <mergeCell ref="B725:B726"/>
    <mergeCell ref="C725:C726"/>
    <mergeCell ref="D725:D726"/>
    <mergeCell ref="E725:E726"/>
    <mergeCell ref="F725:F726"/>
    <mergeCell ref="G725:G726"/>
    <mergeCell ref="H725:H726"/>
    <mergeCell ref="I725:I726"/>
    <mergeCell ref="J725:J726"/>
    <mergeCell ref="B148:N148"/>
    <mergeCell ref="B189:B190"/>
    <mergeCell ref="C189:C190"/>
    <mergeCell ref="D189:D190"/>
    <mergeCell ref="E189:E190"/>
    <mergeCell ref="B320:N320"/>
    <mergeCell ref="B777:O777"/>
    <mergeCell ref="B43:B44"/>
    <mergeCell ref="C43:C44"/>
    <mergeCell ref="D43:D44"/>
    <mergeCell ref="E43:E44"/>
    <mergeCell ref="F43:F44"/>
    <mergeCell ref="G43:G44"/>
    <mergeCell ref="H43:H44"/>
    <mergeCell ref="I43:I44"/>
    <mergeCell ref="J43:J44"/>
    <mergeCell ref="K43:K44"/>
    <mergeCell ref="L43:L44"/>
    <mergeCell ref="M43:M44"/>
    <mergeCell ref="N43:N44"/>
    <mergeCell ref="B129:B130"/>
    <mergeCell ref="C129:C130"/>
    <mergeCell ref="D129:D130"/>
    <mergeCell ref="E129:E130"/>
    <mergeCell ref="K321:K322"/>
    <mergeCell ref="L321:L322"/>
    <mergeCell ref="M321:M322"/>
    <mergeCell ref="N321:N322"/>
    <mergeCell ref="B337:B338"/>
    <mergeCell ref="C337:C338"/>
    <mergeCell ref="D337:D338"/>
    <mergeCell ref="E337:E338"/>
    <mergeCell ref="L149:L150"/>
    <mergeCell ref="M149:M150"/>
    <mergeCell ref="N149:N150"/>
    <mergeCell ref="B224:K224"/>
    <mergeCell ref="B225:E225"/>
    <mergeCell ref="F225:K226"/>
    <mergeCell ref="B227:K228"/>
    <mergeCell ref="B230:K231"/>
    <mergeCell ref="B301:K305"/>
    <mergeCell ref="C307:K307"/>
    <mergeCell ref="B173:D173"/>
    <mergeCell ref="E173:K173"/>
    <mergeCell ref="B174:D174"/>
    <mergeCell ref="B176:K176"/>
    <mergeCell ref="D177:K177"/>
    <mergeCell ref="E181:K181"/>
    <mergeCell ref="B321:B322"/>
    <mergeCell ref="C321:C322"/>
    <mergeCell ref="D321:D322"/>
    <mergeCell ref="E321:E322"/>
    <mergeCell ref="F321:F322"/>
    <mergeCell ref="G321:G322"/>
    <mergeCell ref="H321:H322"/>
    <mergeCell ref="I321:I322"/>
    <mergeCell ref="J321:J322"/>
    <mergeCell ref="M337:M338"/>
    <mergeCell ref="N337:N338"/>
    <mergeCell ref="B336:N336"/>
    <mergeCell ref="B373:B375"/>
    <mergeCell ref="C373:C375"/>
    <mergeCell ref="D373:D375"/>
    <mergeCell ref="E373:E375"/>
    <mergeCell ref="B501:N501"/>
    <mergeCell ref="B521:N521"/>
    <mergeCell ref="K386:K387"/>
    <mergeCell ref="B405:K405"/>
    <mergeCell ref="B368:K368"/>
    <mergeCell ref="B371:K371"/>
    <mergeCell ref="B372:C372"/>
    <mergeCell ref="D372:E372"/>
    <mergeCell ref="B386:B387"/>
    <mergeCell ref="C386:C387"/>
    <mergeCell ref="D386:D387"/>
    <mergeCell ref="E386:E387"/>
    <mergeCell ref="F386:F387"/>
    <mergeCell ref="B352:K353"/>
    <mergeCell ref="B411:K411"/>
    <mergeCell ref="B479:K482"/>
    <mergeCell ref="B484:K485"/>
    <mergeCell ref="I502:I503"/>
    <mergeCell ref="J502:J503"/>
    <mergeCell ref="F337:F338"/>
    <mergeCell ref="G337:G338"/>
    <mergeCell ref="H337:H338"/>
    <mergeCell ref="I337:I338"/>
    <mergeCell ref="J337:J338"/>
    <mergeCell ref="K337:K338"/>
    <mergeCell ref="L337:L338"/>
    <mergeCell ref="E366:K366"/>
    <mergeCell ref="K502:K503"/>
    <mergeCell ref="L502:L503"/>
    <mergeCell ref="M502:M503"/>
    <mergeCell ref="N502:N503"/>
    <mergeCell ref="B522:B524"/>
    <mergeCell ref="C522:C524"/>
    <mergeCell ref="D522:D524"/>
    <mergeCell ref="E522:E524"/>
    <mergeCell ref="F522:F524"/>
    <mergeCell ref="G522:G524"/>
    <mergeCell ref="H522:H524"/>
    <mergeCell ref="I522:I524"/>
    <mergeCell ref="J522:J524"/>
    <mergeCell ref="K522:K524"/>
    <mergeCell ref="L522:L524"/>
    <mergeCell ref="M522:M524"/>
    <mergeCell ref="N522:N524"/>
    <mergeCell ref="B502:B503"/>
    <mergeCell ref="C502:C503"/>
    <mergeCell ref="D502:D503"/>
    <mergeCell ref="E502:E503"/>
    <mergeCell ref="F502:F503"/>
    <mergeCell ref="G502:G503"/>
    <mergeCell ref="H502:H503"/>
    <mergeCell ref="B775:E775"/>
    <mergeCell ref="F772:G772"/>
    <mergeCell ref="F771:G771"/>
    <mergeCell ref="F775:G775"/>
    <mergeCell ref="F773:G773"/>
    <mergeCell ref="B759:E759"/>
    <mergeCell ref="B760:E760"/>
    <mergeCell ref="B761:E761"/>
    <mergeCell ref="B762:E762"/>
    <mergeCell ref="B763:E763"/>
    <mergeCell ref="B764:E764"/>
    <mergeCell ref="B765:E765"/>
    <mergeCell ref="B766:E766"/>
    <mergeCell ref="B767:E767"/>
    <mergeCell ref="H772:I772"/>
    <mergeCell ref="F774:G774"/>
    <mergeCell ref="F770:G770"/>
    <mergeCell ref="F768:G768"/>
    <mergeCell ref="F764:G764"/>
    <mergeCell ref="F762:G762"/>
    <mergeCell ref="F760:G760"/>
    <mergeCell ref="B768:E768"/>
    <mergeCell ref="B769:E769"/>
    <mergeCell ref="B770:E770"/>
    <mergeCell ref="B771:E771"/>
    <mergeCell ref="B772:E772"/>
    <mergeCell ref="B773:E773"/>
    <mergeCell ref="B774:E774"/>
    <mergeCell ref="H768:I768"/>
    <mergeCell ref="H767:I767"/>
    <mergeCell ref="H765:I765"/>
    <mergeCell ref="H764:I764"/>
    <mergeCell ref="H763:I763"/>
    <mergeCell ref="H762:I762"/>
    <mergeCell ref="H760:I760"/>
    <mergeCell ref="H759:I759"/>
    <mergeCell ref="H758:I758"/>
    <mergeCell ref="O778:O779"/>
    <mergeCell ref="H771:I771"/>
    <mergeCell ref="F769:G769"/>
    <mergeCell ref="F767:G767"/>
    <mergeCell ref="F765:G765"/>
    <mergeCell ref="F763:G763"/>
    <mergeCell ref="H761:I761"/>
    <mergeCell ref="F759:G759"/>
    <mergeCell ref="B643:B644"/>
    <mergeCell ref="C643:C644"/>
    <mergeCell ref="D643:D644"/>
    <mergeCell ref="E643:E644"/>
    <mergeCell ref="F643:F644"/>
    <mergeCell ref="G643:G644"/>
    <mergeCell ref="H643:H644"/>
    <mergeCell ref="I643:I644"/>
    <mergeCell ref="B658:B659"/>
    <mergeCell ref="C658:C659"/>
    <mergeCell ref="D658:D659"/>
    <mergeCell ref="E658:E659"/>
    <mergeCell ref="F658:F659"/>
    <mergeCell ref="G658:G659"/>
    <mergeCell ref="H658:H659"/>
    <mergeCell ref="I658:I659"/>
    <mergeCell ref="B778:B779"/>
    <mergeCell ref="G22:H22"/>
    <mergeCell ref="M658:M659"/>
    <mergeCell ref="N658:N659"/>
    <mergeCell ref="C778:C779"/>
    <mergeCell ref="D778:D779"/>
    <mergeCell ref="E778:E779"/>
    <mergeCell ref="F778:F779"/>
    <mergeCell ref="G778:G779"/>
    <mergeCell ref="H778:H779"/>
    <mergeCell ref="I778:I779"/>
    <mergeCell ref="J778:J779"/>
    <mergeCell ref="K778:K779"/>
    <mergeCell ref="L778:L779"/>
    <mergeCell ref="M778:M779"/>
    <mergeCell ref="N778:N779"/>
    <mergeCell ref="F766:G766"/>
    <mergeCell ref="F761:G761"/>
    <mergeCell ref="F758:G758"/>
    <mergeCell ref="H775:I775"/>
    <mergeCell ref="H774:I774"/>
    <mergeCell ref="H773:I773"/>
    <mergeCell ref="H770:I770"/>
    <mergeCell ref="H769:I76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F97E6-4F5A-408C-9869-CC63EB3D4D50}">
  <sheetPr>
    <tabColor theme="9"/>
  </sheetPr>
  <dimension ref="A1:Q86"/>
  <sheetViews>
    <sheetView workbookViewId="0">
      <selection activeCell="Q58" sqref="Q58"/>
    </sheetView>
  </sheetViews>
  <sheetFormatPr defaultRowHeight="14.4" x14ac:dyDescent="0.3"/>
  <cols>
    <col min="19" max="19" width="12.5546875" bestFit="1" customWidth="1"/>
    <col min="20" max="20" width="12" bestFit="1" customWidth="1"/>
  </cols>
  <sheetData>
    <row r="1" spans="1:11" x14ac:dyDescent="0.3">
      <c r="A1" t="s">
        <v>98</v>
      </c>
    </row>
    <row r="3" spans="1:11" x14ac:dyDescent="0.3">
      <c r="A3" s="38" t="s">
        <v>52</v>
      </c>
      <c r="B3" s="47" t="s">
        <v>81</v>
      </c>
      <c r="C3" s="47"/>
      <c r="D3" s="104" t="s">
        <v>53</v>
      </c>
      <c r="E3" s="104"/>
      <c r="F3" s="104"/>
      <c r="G3" s="104"/>
      <c r="H3" s="104"/>
      <c r="I3" s="104"/>
      <c r="J3" s="104"/>
      <c r="K3" s="104"/>
    </row>
    <row r="4" spans="1:11" ht="15.6" x14ac:dyDescent="0.35">
      <c r="A4" t="s">
        <v>60</v>
      </c>
      <c r="D4" t="s">
        <v>54</v>
      </c>
    </row>
    <row r="5" spans="1:11" ht="15.6" x14ac:dyDescent="0.35">
      <c r="A5" t="s">
        <v>61</v>
      </c>
      <c r="D5" t="s">
        <v>55</v>
      </c>
    </row>
    <row r="6" spans="1:11" ht="15.6" x14ac:dyDescent="0.35">
      <c r="A6" t="s">
        <v>62</v>
      </c>
      <c r="D6" t="s">
        <v>56</v>
      </c>
    </row>
    <row r="7" spans="1:11" ht="15.6" x14ac:dyDescent="0.35">
      <c r="A7" t="s">
        <v>80</v>
      </c>
      <c r="B7" s="58" t="s">
        <v>82</v>
      </c>
      <c r="C7" s="58"/>
      <c r="D7" t="s">
        <v>86</v>
      </c>
    </row>
    <row r="8" spans="1:11" ht="15.6" x14ac:dyDescent="0.35">
      <c r="A8" t="s">
        <v>63</v>
      </c>
      <c r="B8" s="58" t="s">
        <v>83</v>
      </c>
      <c r="C8" s="58"/>
      <c r="D8" t="s">
        <v>57</v>
      </c>
    </row>
    <row r="9" spans="1:11" ht="15.6" x14ac:dyDescent="0.35">
      <c r="A9" t="s">
        <v>64</v>
      </c>
      <c r="B9" s="58" t="s">
        <v>84</v>
      </c>
      <c r="C9" s="58"/>
      <c r="D9" t="s">
        <v>58</v>
      </c>
    </row>
    <row r="10" spans="1:11" ht="15.6" x14ac:dyDescent="0.35">
      <c r="A10" t="s">
        <v>65</v>
      </c>
      <c r="B10" s="58" t="s">
        <v>85</v>
      </c>
      <c r="C10" s="58"/>
      <c r="D10" t="s">
        <v>59</v>
      </c>
    </row>
    <row r="12" spans="1:11" x14ac:dyDescent="0.3">
      <c r="A12" s="38" t="s">
        <v>66</v>
      </c>
      <c r="B12" s="104" t="s">
        <v>67</v>
      </c>
      <c r="C12" s="104"/>
      <c r="D12" s="104"/>
      <c r="E12" s="104"/>
      <c r="F12" s="104"/>
      <c r="G12" s="104"/>
      <c r="H12" s="104"/>
      <c r="I12" s="104"/>
      <c r="J12" s="104"/>
      <c r="K12" s="104"/>
    </row>
    <row r="14" spans="1:11" ht="14.4" customHeight="1" x14ac:dyDescent="0.3">
      <c r="B14" s="50" t="s">
        <v>68</v>
      </c>
      <c r="C14" s="50" t="s">
        <v>69</v>
      </c>
      <c r="D14" s="50" t="s">
        <v>70</v>
      </c>
      <c r="E14" s="50" t="s">
        <v>71</v>
      </c>
    </row>
    <row r="15" spans="1:11" x14ac:dyDescent="0.3">
      <c r="B15" s="50"/>
      <c r="C15" s="50"/>
      <c r="D15" s="50"/>
      <c r="E15" s="50"/>
    </row>
    <row r="16" spans="1:11" x14ac:dyDescent="0.3">
      <c r="B16" t="s">
        <v>72</v>
      </c>
      <c r="C16">
        <v>20</v>
      </c>
      <c r="D16">
        <v>2</v>
      </c>
      <c r="E16">
        <v>1</v>
      </c>
    </row>
    <row r="17" spans="1:17" x14ac:dyDescent="0.3">
      <c r="B17" s="12" t="s">
        <v>74</v>
      </c>
      <c r="C17">
        <v>17</v>
      </c>
      <c r="D17">
        <v>1</v>
      </c>
      <c r="E17">
        <v>2</v>
      </c>
    </row>
    <row r="18" spans="1:17" x14ac:dyDescent="0.3">
      <c r="B18" s="12" t="s">
        <v>75</v>
      </c>
      <c r="C18">
        <v>14</v>
      </c>
      <c r="D18">
        <v>1</v>
      </c>
      <c r="E18">
        <v>4</v>
      </c>
    </row>
    <row r="19" spans="1:17" x14ac:dyDescent="0.3">
      <c r="B19" s="12" t="s">
        <v>73</v>
      </c>
      <c r="C19">
        <v>9</v>
      </c>
      <c r="D19">
        <v>1</v>
      </c>
      <c r="E19">
        <v>3</v>
      </c>
    </row>
    <row r="20" spans="1:17" x14ac:dyDescent="0.3">
      <c r="B20" s="12" t="s">
        <v>76</v>
      </c>
      <c r="C20">
        <v>5</v>
      </c>
      <c r="D20">
        <v>1</v>
      </c>
      <c r="E20">
        <v>4</v>
      </c>
    </row>
    <row r="22" spans="1:17" x14ac:dyDescent="0.3">
      <c r="A22" s="38" t="s">
        <v>10</v>
      </c>
      <c r="B22" s="104" t="s">
        <v>77</v>
      </c>
      <c r="C22" s="104"/>
      <c r="D22" s="104"/>
      <c r="E22" s="104"/>
      <c r="F22" s="104"/>
      <c r="G22" s="104"/>
      <c r="H22" s="104"/>
      <c r="I22" s="104"/>
      <c r="J22" s="104"/>
      <c r="K22" s="104"/>
    </row>
    <row r="24" spans="1:17" ht="14.4" customHeight="1" x14ac:dyDescent="0.3">
      <c r="B24" s="50" t="s">
        <v>68</v>
      </c>
      <c r="C24" s="38"/>
      <c r="D24" s="38" t="s">
        <v>78</v>
      </c>
      <c r="E24" s="38" t="s">
        <v>1</v>
      </c>
      <c r="F24" s="38" t="s">
        <v>79</v>
      </c>
      <c r="G24" s="38"/>
      <c r="H24" s="38"/>
      <c r="I24" s="38"/>
    </row>
    <row r="25" spans="1:17" ht="15.6" x14ac:dyDescent="0.35">
      <c r="B25" s="50"/>
      <c r="C25" s="38" t="s">
        <v>147</v>
      </c>
      <c r="D25" s="38" t="s">
        <v>152</v>
      </c>
      <c r="E25" s="38" t="s">
        <v>148</v>
      </c>
      <c r="F25" s="38" t="s">
        <v>149</v>
      </c>
      <c r="G25" s="38" t="s">
        <v>153</v>
      </c>
      <c r="H25" s="38" t="s">
        <v>154</v>
      </c>
      <c r="I25" s="38" t="s">
        <v>150</v>
      </c>
    </row>
    <row r="26" spans="1:17" x14ac:dyDescent="0.3">
      <c r="B26" t="s">
        <v>72</v>
      </c>
      <c r="C26">
        <v>20</v>
      </c>
      <c r="D26" s="14">
        <f>C26-F26/2</f>
        <v>19.5</v>
      </c>
      <c r="E26">
        <v>2</v>
      </c>
      <c r="F26">
        <v>1</v>
      </c>
      <c r="G26" s="15">
        <f>E26/D26</f>
        <v>0.10256410256410256</v>
      </c>
      <c r="H26" s="15">
        <f>1-G26</f>
        <v>0.89743589743589747</v>
      </c>
      <c r="I26" s="15">
        <f>H26*1</f>
        <v>0.89743589743589747</v>
      </c>
    </row>
    <row r="27" spans="1:17" x14ac:dyDescent="0.3">
      <c r="B27" s="12" t="s">
        <v>74</v>
      </c>
      <c r="C27">
        <v>17</v>
      </c>
      <c r="D27" s="14">
        <f t="shared" ref="D27:D30" si="0">C27-F27/2</f>
        <v>16</v>
      </c>
      <c r="E27">
        <v>1</v>
      </c>
      <c r="F27">
        <v>2</v>
      </c>
      <c r="G27" s="15">
        <f t="shared" ref="G27:G30" si="1">E27/D27</f>
        <v>6.25E-2</v>
      </c>
      <c r="H27" s="15">
        <f t="shared" ref="H27:H30" si="2">1-G27</f>
        <v>0.9375</v>
      </c>
      <c r="I27" s="15">
        <f>H27*I26</f>
        <v>0.84134615384615385</v>
      </c>
    </row>
    <row r="28" spans="1:17" x14ac:dyDescent="0.3">
      <c r="B28" s="12" t="s">
        <v>75</v>
      </c>
      <c r="C28">
        <v>14</v>
      </c>
      <c r="D28" s="14">
        <f t="shared" si="0"/>
        <v>12</v>
      </c>
      <c r="E28">
        <v>1</v>
      </c>
      <c r="F28">
        <v>4</v>
      </c>
      <c r="G28" s="15">
        <f t="shared" si="1"/>
        <v>8.3333333333333329E-2</v>
      </c>
      <c r="H28" s="15">
        <f t="shared" si="2"/>
        <v>0.91666666666666663</v>
      </c>
      <c r="I28" s="15">
        <f t="shared" ref="I28:I30" si="3">H28*I27</f>
        <v>0.77123397435897434</v>
      </c>
    </row>
    <row r="29" spans="1:17" x14ac:dyDescent="0.3">
      <c r="B29" s="12" t="s">
        <v>73</v>
      </c>
      <c r="C29">
        <v>9</v>
      </c>
      <c r="D29" s="14">
        <f t="shared" si="0"/>
        <v>7.5</v>
      </c>
      <c r="E29">
        <v>1</v>
      </c>
      <c r="F29">
        <v>3</v>
      </c>
      <c r="G29" s="15">
        <f t="shared" si="1"/>
        <v>0.13333333333333333</v>
      </c>
      <c r="H29" s="15">
        <f t="shared" si="2"/>
        <v>0.8666666666666667</v>
      </c>
      <c r="I29" s="15">
        <f t="shared" si="3"/>
        <v>0.66840277777777779</v>
      </c>
    </row>
    <row r="30" spans="1:17" x14ac:dyDescent="0.3">
      <c r="B30" s="12" t="s">
        <v>76</v>
      </c>
      <c r="C30">
        <v>5</v>
      </c>
      <c r="D30" s="14">
        <f t="shared" si="0"/>
        <v>3</v>
      </c>
      <c r="E30">
        <v>1</v>
      </c>
      <c r="F30">
        <v>4</v>
      </c>
      <c r="G30" s="15">
        <f t="shared" si="1"/>
        <v>0.33333333333333331</v>
      </c>
      <c r="H30" s="15">
        <f t="shared" si="2"/>
        <v>0.66666666666666674</v>
      </c>
      <c r="I30" s="15">
        <f t="shared" si="3"/>
        <v>0.44560185185185192</v>
      </c>
    </row>
    <row r="32" spans="1:17" x14ac:dyDescent="0.3">
      <c r="B32" s="46" t="s">
        <v>87</v>
      </c>
      <c r="C32" s="46" t="s">
        <v>88</v>
      </c>
      <c r="D32" s="50" t="s">
        <v>89</v>
      </c>
      <c r="I32" s="47" t="s">
        <v>92</v>
      </c>
      <c r="J32" s="47"/>
      <c r="K32" s="2"/>
      <c r="L32" s="2"/>
      <c r="M32" s="2"/>
      <c r="N32" s="2"/>
      <c r="O32" s="2"/>
      <c r="P32" s="2"/>
      <c r="Q32" s="2"/>
    </row>
    <row r="33" spans="2:17" ht="15.6" x14ac:dyDescent="0.35">
      <c r="B33" s="46"/>
      <c r="C33" s="46"/>
      <c r="D33" s="50"/>
      <c r="F33" s="38" t="s">
        <v>90</v>
      </c>
      <c r="G33" s="38" t="s">
        <v>91</v>
      </c>
      <c r="I33" s="38" t="s">
        <v>93</v>
      </c>
      <c r="J33" s="38" t="s">
        <v>94</v>
      </c>
      <c r="K33" s="38" t="s">
        <v>147</v>
      </c>
      <c r="L33" s="38" t="s">
        <v>152</v>
      </c>
      <c r="M33" s="38" t="s">
        <v>148</v>
      </c>
      <c r="N33" s="38" t="s">
        <v>149</v>
      </c>
      <c r="O33" s="38" t="s">
        <v>153</v>
      </c>
      <c r="P33" s="38" t="s">
        <v>154</v>
      </c>
      <c r="Q33" s="38" t="s">
        <v>150</v>
      </c>
    </row>
    <row r="34" spans="2:17" x14ac:dyDescent="0.3">
      <c r="B34">
        <v>1</v>
      </c>
      <c r="D34">
        <v>24</v>
      </c>
      <c r="F34">
        <f>MAX(C34,D34)</f>
        <v>24</v>
      </c>
      <c r="G34">
        <f>IF(C34&gt;0,1,0)</f>
        <v>0</v>
      </c>
      <c r="I34">
        <v>0</v>
      </c>
      <c r="J34">
        <v>4</v>
      </c>
      <c r="K34" s="17">
        <f>COUNTIF(F34:F53,"&gt;="&amp;I34)</f>
        <v>20</v>
      </c>
      <c r="L34" s="14">
        <f>K34-N34/2</f>
        <v>19.5</v>
      </c>
      <c r="M34" s="17">
        <f>COUNTIFS(C34:C53,"&gt;="&amp;I34,C34:C53,"&lt;="&amp;J34+1)</f>
        <v>3</v>
      </c>
      <c r="N34" s="17">
        <f>COUNTIFS(D34:D53,"&gt;="&amp;I34,D34:D53,"&lt;"&amp;J34+1)</f>
        <v>1</v>
      </c>
      <c r="O34" s="15">
        <f>M34/L34</f>
        <v>0.15384615384615385</v>
      </c>
      <c r="P34" s="15">
        <f>1-O34</f>
        <v>0.84615384615384615</v>
      </c>
      <c r="Q34" s="15">
        <f>P34*1</f>
        <v>0.84615384615384615</v>
      </c>
    </row>
    <row r="35" spans="2:17" x14ac:dyDescent="0.3">
      <c r="B35">
        <v>2</v>
      </c>
      <c r="C35">
        <v>3</v>
      </c>
      <c r="F35">
        <f t="shared" ref="F35:F53" si="4">MAX(C35,D35)</f>
        <v>3</v>
      </c>
      <c r="G35">
        <f t="shared" ref="G35:G53" si="5">IF(C35&gt;0,1,0)</f>
        <v>1</v>
      </c>
      <c r="I35">
        <v>5</v>
      </c>
      <c r="J35">
        <v>9</v>
      </c>
      <c r="K35">
        <f>COUNTIF(F34:F53,"&gt;="&amp;I35)</f>
        <v>17</v>
      </c>
      <c r="L35" s="14">
        <f t="shared" ref="L35:L38" si="6">K35-N35/2</f>
        <v>16</v>
      </c>
      <c r="M35">
        <f>COUNTIFS(C34:C53,"&gt;="&amp;I35,C34:C53,"&lt;="&amp;J35+1)</f>
        <v>1</v>
      </c>
      <c r="N35">
        <f>COUNTIFS(D34:D53,"&gt;="&amp;I35,D34:D53,"&lt;"&amp;J35+1)</f>
        <v>2</v>
      </c>
      <c r="O35" s="15">
        <f t="shared" ref="O35:O38" si="7">M35/L35</f>
        <v>6.25E-2</v>
      </c>
      <c r="P35" s="15">
        <f t="shared" ref="P35:P38" si="8">1-O35</f>
        <v>0.9375</v>
      </c>
      <c r="Q35" s="15">
        <f>P35*Q34</f>
        <v>0.79326923076923073</v>
      </c>
    </row>
    <row r="36" spans="2:17" x14ac:dyDescent="0.3">
      <c r="B36">
        <v>3</v>
      </c>
      <c r="D36">
        <v>11</v>
      </c>
      <c r="F36">
        <f t="shared" si="4"/>
        <v>11</v>
      </c>
      <c r="G36">
        <f t="shared" si="5"/>
        <v>0</v>
      </c>
      <c r="I36">
        <v>10</v>
      </c>
      <c r="J36">
        <v>14</v>
      </c>
      <c r="K36">
        <f>COUNTIF(F34:F53,"&gt;="&amp;I36)</f>
        <v>14</v>
      </c>
      <c r="L36" s="14">
        <f t="shared" si="6"/>
        <v>12</v>
      </c>
      <c r="M36">
        <f>COUNTIFS(C34:C53,"&gt;="&amp;I36,C34:C53,"&lt;="&amp;J36+1)</f>
        <v>1</v>
      </c>
      <c r="N36">
        <f>COUNTIFS(D34:D53,"&gt;="&amp;I36,D34:D53,"&lt;"&amp;J36+1)</f>
        <v>4</v>
      </c>
      <c r="O36" s="15">
        <f t="shared" si="7"/>
        <v>8.3333333333333329E-2</v>
      </c>
      <c r="P36" s="15">
        <f t="shared" si="8"/>
        <v>0.91666666666666663</v>
      </c>
      <c r="Q36" s="15">
        <f>P36*Q35</f>
        <v>0.72716346153846145</v>
      </c>
    </row>
    <row r="37" spans="2:17" x14ac:dyDescent="0.3">
      <c r="B37">
        <v>4</v>
      </c>
      <c r="D37">
        <v>19</v>
      </c>
      <c r="F37">
        <f t="shared" si="4"/>
        <v>19</v>
      </c>
      <c r="G37">
        <f t="shared" si="5"/>
        <v>0</v>
      </c>
      <c r="I37">
        <v>15</v>
      </c>
      <c r="J37">
        <v>19</v>
      </c>
      <c r="K37">
        <f>COUNTIF(F34:F53,"&gt;="&amp;I37)</f>
        <v>9</v>
      </c>
      <c r="L37" s="14">
        <f t="shared" si="6"/>
        <v>7.5</v>
      </c>
      <c r="M37">
        <f>COUNTIFS(C34:C53,"&gt;="&amp;I37,C34:C53,"&lt;="&amp;J37+1)</f>
        <v>1</v>
      </c>
      <c r="N37">
        <f>COUNTIFS(D34:D53,"&gt;="&amp;I37,D34:D53,"&lt;"&amp;J37+1)</f>
        <v>3</v>
      </c>
      <c r="O37" s="15">
        <f t="shared" si="7"/>
        <v>0.13333333333333333</v>
      </c>
      <c r="P37" s="15">
        <f t="shared" si="8"/>
        <v>0.8666666666666667</v>
      </c>
      <c r="Q37" s="15">
        <f>P37*Q36</f>
        <v>0.63020833333333326</v>
      </c>
    </row>
    <row r="38" spans="2:17" x14ac:dyDescent="0.3">
      <c r="B38">
        <v>5</v>
      </c>
      <c r="D38">
        <v>24</v>
      </c>
      <c r="F38">
        <f t="shared" si="4"/>
        <v>24</v>
      </c>
      <c r="G38">
        <f t="shared" si="5"/>
        <v>0</v>
      </c>
      <c r="I38">
        <v>20</v>
      </c>
      <c r="J38">
        <v>24</v>
      </c>
      <c r="K38">
        <f>COUNTIF(F34:F53,"&gt;="&amp;I38)</f>
        <v>5</v>
      </c>
      <c r="L38" s="14">
        <f t="shared" si="6"/>
        <v>3</v>
      </c>
      <c r="M38">
        <f>COUNTIFS(C34:C53,"&gt;="&amp;I38,C34:C53,"&lt;="&amp;J38+1)</f>
        <v>1</v>
      </c>
      <c r="N38">
        <f>COUNTIFS(D34:D53,"&gt;="&amp;I38,D34:D53,"&lt;"&amp;J38+1)</f>
        <v>4</v>
      </c>
      <c r="O38" s="15">
        <f t="shared" si="7"/>
        <v>0.33333333333333331</v>
      </c>
      <c r="P38" s="15">
        <f t="shared" si="8"/>
        <v>0.66666666666666674</v>
      </c>
      <c r="Q38" s="15">
        <f>P38*Q37</f>
        <v>0.4201388888888889</v>
      </c>
    </row>
    <row r="39" spans="2:17" x14ac:dyDescent="0.3">
      <c r="B39">
        <v>6</v>
      </c>
      <c r="D39">
        <v>13</v>
      </c>
      <c r="F39">
        <f t="shared" si="4"/>
        <v>13</v>
      </c>
      <c r="G39">
        <f t="shared" si="5"/>
        <v>0</v>
      </c>
    </row>
    <row r="40" spans="2:17" x14ac:dyDescent="0.3">
      <c r="B40">
        <v>7</v>
      </c>
      <c r="C40">
        <v>14</v>
      </c>
      <c r="F40">
        <f t="shared" si="4"/>
        <v>14</v>
      </c>
      <c r="G40">
        <f t="shared" si="5"/>
        <v>1</v>
      </c>
    </row>
    <row r="41" spans="2:17" x14ac:dyDescent="0.3">
      <c r="B41">
        <v>8</v>
      </c>
      <c r="D41">
        <v>2</v>
      </c>
      <c r="F41">
        <f t="shared" si="4"/>
        <v>2</v>
      </c>
      <c r="G41">
        <f t="shared" si="5"/>
        <v>0</v>
      </c>
    </row>
    <row r="42" spans="2:17" x14ac:dyDescent="0.3">
      <c r="B42">
        <v>9</v>
      </c>
      <c r="D42">
        <v>18</v>
      </c>
      <c r="F42">
        <f t="shared" si="4"/>
        <v>18</v>
      </c>
      <c r="G42">
        <f t="shared" si="5"/>
        <v>0</v>
      </c>
    </row>
    <row r="43" spans="2:17" x14ac:dyDescent="0.3">
      <c r="B43">
        <v>10</v>
      </c>
      <c r="D43">
        <v>17</v>
      </c>
      <c r="F43">
        <f t="shared" si="4"/>
        <v>17</v>
      </c>
      <c r="G43">
        <f t="shared" si="5"/>
        <v>0</v>
      </c>
    </row>
    <row r="44" spans="2:17" x14ac:dyDescent="0.3">
      <c r="B44">
        <v>11</v>
      </c>
      <c r="D44">
        <v>24</v>
      </c>
      <c r="F44">
        <f t="shared" si="4"/>
        <v>24</v>
      </c>
      <c r="G44">
        <f t="shared" si="5"/>
        <v>0</v>
      </c>
    </row>
    <row r="45" spans="2:17" x14ac:dyDescent="0.3">
      <c r="B45">
        <v>12</v>
      </c>
      <c r="D45">
        <v>21</v>
      </c>
      <c r="F45">
        <f t="shared" si="4"/>
        <v>21</v>
      </c>
      <c r="G45">
        <f t="shared" si="5"/>
        <v>0</v>
      </c>
    </row>
    <row r="46" spans="2:17" x14ac:dyDescent="0.3">
      <c r="B46">
        <v>13</v>
      </c>
      <c r="D46">
        <v>12</v>
      </c>
      <c r="F46">
        <f t="shared" si="4"/>
        <v>12</v>
      </c>
      <c r="G46">
        <f t="shared" si="5"/>
        <v>0</v>
      </c>
    </row>
    <row r="47" spans="2:17" x14ac:dyDescent="0.3">
      <c r="B47">
        <v>14</v>
      </c>
      <c r="C47">
        <v>1</v>
      </c>
      <c r="F47">
        <f t="shared" si="4"/>
        <v>1</v>
      </c>
      <c r="G47">
        <f t="shared" si="5"/>
        <v>1</v>
      </c>
    </row>
    <row r="48" spans="2:17" x14ac:dyDescent="0.3">
      <c r="B48">
        <v>15</v>
      </c>
      <c r="D48">
        <v>10</v>
      </c>
      <c r="F48">
        <f t="shared" si="4"/>
        <v>10</v>
      </c>
      <c r="G48">
        <f t="shared" si="5"/>
        <v>0</v>
      </c>
    </row>
    <row r="49" spans="2:17" x14ac:dyDescent="0.3">
      <c r="B49">
        <v>16</v>
      </c>
      <c r="C49">
        <v>23</v>
      </c>
      <c r="F49">
        <f t="shared" si="4"/>
        <v>23</v>
      </c>
      <c r="G49">
        <f t="shared" si="5"/>
        <v>1</v>
      </c>
    </row>
    <row r="50" spans="2:17" x14ac:dyDescent="0.3">
      <c r="B50">
        <v>17</v>
      </c>
      <c r="D50">
        <v>6</v>
      </c>
      <c r="F50">
        <f t="shared" si="4"/>
        <v>6</v>
      </c>
      <c r="G50">
        <f t="shared" si="5"/>
        <v>0</v>
      </c>
    </row>
    <row r="51" spans="2:17" x14ac:dyDescent="0.3">
      <c r="B51">
        <v>18</v>
      </c>
      <c r="C51">
        <v>5</v>
      </c>
      <c r="F51">
        <f t="shared" si="4"/>
        <v>5</v>
      </c>
      <c r="G51">
        <f t="shared" si="5"/>
        <v>1</v>
      </c>
    </row>
    <row r="52" spans="2:17" x14ac:dyDescent="0.3">
      <c r="B52">
        <v>19</v>
      </c>
      <c r="D52">
        <v>9</v>
      </c>
      <c r="F52">
        <f t="shared" si="4"/>
        <v>9</v>
      </c>
      <c r="G52">
        <f t="shared" si="5"/>
        <v>0</v>
      </c>
    </row>
    <row r="53" spans="2:17" x14ac:dyDescent="0.3">
      <c r="B53">
        <v>20</v>
      </c>
      <c r="C53">
        <v>17</v>
      </c>
      <c r="F53">
        <f t="shared" si="4"/>
        <v>17</v>
      </c>
      <c r="G53">
        <f t="shared" si="5"/>
        <v>1</v>
      </c>
    </row>
    <row r="55" spans="2:17" x14ac:dyDescent="0.3">
      <c r="B55" s="46" t="s">
        <v>87</v>
      </c>
      <c r="C55" s="46" t="s">
        <v>88</v>
      </c>
      <c r="D55" s="50" t="s">
        <v>89</v>
      </c>
      <c r="I55" s="47" t="s">
        <v>92</v>
      </c>
      <c r="J55" s="47"/>
      <c r="K55" s="2"/>
      <c r="L55" s="2"/>
      <c r="M55" s="2"/>
      <c r="N55" s="2"/>
      <c r="O55" s="2"/>
      <c r="P55" s="2"/>
      <c r="Q55" s="2"/>
    </row>
    <row r="56" spans="2:17" ht="15.6" x14ac:dyDescent="0.35">
      <c r="B56" s="46"/>
      <c r="C56" s="46"/>
      <c r="D56" s="50"/>
      <c r="F56" s="18" t="s">
        <v>90</v>
      </c>
      <c r="G56" s="38" t="s">
        <v>91</v>
      </c>
      <c r="I56" s="38" t="s">
        <v>93</v>
      </c>
      <c r="J56" s="38" t="s">
        <v>94</v>
      </c>
      <c r="K56" s="38" t="s">
        <v>147</v>
      </c>
      <c r="L56" s="38" t="s">
        <v>152</v>
      </c>
      <c r="M56" s="38" t="s">
        <v>148</v>
      </c>
      <c r="N56" s="38" t="s">
        <v>149</v>
      </c>
      <c r="O56" s="38" t="s">
        <v>153</v>
      </c>
      <c r="P56" s="38" t="s">
        <v>154</v>
      </c>
      <c r="Q56" s="18" t="s">
        <v>65</v>
      </c>
    </row>
    <row r="57" spans="2:17" x14ac:dyDescent="0.3">
      <c r="B57">
        <v>1</v>
      </c>
      <c r="D57">
        <v>19</v>
      </c>
      <c r="F57">
        <f>MAX(C57,D57)</f>
        <v>19</v>
      </c>
      <c r="G57">
        <f>IF(C57&gt;0,1,0)</f>
        <v>0</v>
      </c>
      <c r="I57">
        <v>0</v>
      </c>
      <c r="J57">
        <v>4</v>
      </c>
      <c r="K57" s="17">
        <f>COUNTIF(F57:F86,"&gt;="&amp;I57)</f>
        <v>30</v>
      </c>
      <c r="L57" s="14">
        <f>K57-N57/2</f>
        <v>30</v>
      </c>
      <c r="M57" s="17">
        <f>COUNTIFS(C57:C86,"&gt;="&amp;I57,C57:C86,"&lt;"&amp;J57+1)</f>
        <v>1</v>
      </c>
      <c r="N57" s="17">
        <f>COUNTIFS(D57:D86,"&gt;="&amp;I57,D57:D86,"&lt;"&amp;J57+1)</f>
        <v>0</v>
      </c>
      <c r="O57" s="15">
        <f>M57/L57</f>
        <v>3.3333333333333333E-2</v>
      </c>
      <c r="P57" s="15">
        <f>1-O57</f>
        <v>0.96666666666666667</v>
      </c>
      <c r="Q57" s="15">
        <f>P57*1</f>
        <v>0.96666666666666667</v>
      </c>
    </row>
    <row r="58" spans="2:17" x14ac:dyDescent="0.3">
      <c r="B58">
        <v>2</v>
      </c>
      <c r="D58">
        <v>21</v>
      </c>
      <c r="F58">
        <f t="shared" ref="F58:F76" si="9">MAX(C58,D58)</f>
        <v>21</v>
      </c>
      <c r="G58">
        <f t="shared" ref="G58:G76" si="10">IF(C58&gt;0,1,0)</f>
        <v>0</v>
      </c>
      <c r="I58">
        <v>5</v>
      </c>
      <c r="J58">
        <v>9</v>
      </c>
      <c r="K58">
        <f>COUNTIF(F57:F86,"&gt;="&amp;I58)</f>
        <v>29</v>
      </c>
      <c r="L58" s="14">
        <f t="shared" ref="L58:L63" si="11">K58-N58/2</f>
        <v>28.5</v>
      </c>
      <c r="M58">
        <f>COUNTIFS(C57:C86,"&gt;="&amp;I58,C57:C86,"&lt;"&amp;J58+1)</f>
        <v>2</v>
      </c>
      <c r="N58">
        <f>COUNTIFS(D57:D86,"&gt;="&amp;I58,D57:D86,"&lt;"&amp;J58+1)</f>
        <v>1</v>
      </c>
      <c r="O58" s="15">
        <f t="shared" ref="O58:O61" si="12">M58/L58</f>
        <v>7.0175438596491224E-2</v>
      </c>
      <c r="P58" s="15">
        <f t="shared" ref="P58:P63" si="13">1-O58</f>
        <v>0.92982456140350878</v>
      </c>
      <c r="Q58" s="15">
        <f t="shared" ref="Q58:Q63" si="14">P58*Q57</f>
        <v>0.8988304093567252</v>
      </c>
    </row>
    <row r="59" spans="2:17" x14ac:dyDescent="0.3">
      <c r="B59">
        <v>3</v>
      </c>
      <c r="C59">
        <v>6</v>
      </c>
      <c r="F59">
        <f t="shared" si="9"/>
        <v>6</v>
      </c>
      <c r="G59">
        <f t="shared" si="10"/>
        <v>1</v>
      </c>
      <c r="I59">
        <v>10</v>
      </c>
      <c r="J59">
        <v>14</v>
      </c>
      <c r="K59">
        <f>COUNTIF(F57:F86,"&gt;="&amp;I59)</f>
        <v>26</v>
      </c>
      <c r="L59" s="14">
        <f t="shared" si="11"/>
        <v>25</v>
      </c>
      <c r="M59">
        <f>COUNTIFS(C57:C86,"&gt;="&amp;I59,C57:C86,"&lt;"&amp;J59+1)</f>
        <v>1</v>
      </c>
      <c r="N59">
        <f>COUNTIFS(D57:D86,"&gt;="&amp;I59,D57:D86,"&lt;"&amp;J59+1)</f>
        <v>2</v>
      </c>
      <c r="O59" s="15">
        <f t="shared" si="12"/>
        <v>0.04</v>
      </c>
      <c r="P59" s="15">
        <f t="shared" si="13"/>
        <v>0.96</v>
      </c>
      <c r="Q59" s="15">
        <f t="shared" si="14"/>
        <v>0.86287719298245613</v>
      </c>
    </row>
    <row r="60" spans="2:17" x14ac:dyDescent="0.3">
      <c r="B60">
        <v>4</v>
      </c>
      <c r="D60">
        <v>34</v>
      </c>
      <c r="F60">
        <f t="shared" si="9"/>
        <v>34</v>
      </c>
      <c r="G60">
        <f t="shared" si="10"/>
        <v>0</v>
      </c>
      <c r="I60">
        <v>15</v>
      </c>
      <c r="J60">
        <v>19</v>
      </c>
      <c r="K60">
        <f>COUNTIF(F57:F86,"&gt;="&amp;I60)</f>
        <v>23</v>
      </c>
      <c r="L60" s="14">
        <f t="shared" si="11"/>
        <v>20</v>
      </c>
      <c r="M60">
        <f>COUNTIFS(C57:C86,"&gt;="&amp;I60,C57:C86,"&lt;"&amp;J60+1)</f>
        <v>1</v>
      </c>
      <c r="N60">
        <f>COUNTIFS(D57:D86,"&gt;="&amp;I60,D57:D86,"&lt;"&amp;J60+1)</f>
        <v>6</v>
      </c>
      <c r="O60" s="15">
        <f t="shared" si="12"/>
        <v>0.05</v>
      </c>
      <c r="P60" s="15">
        <f t="shared" si="13"/>
        <v>0.95</v>
      </c>
      <c r="Q60" s="15">
        <f t="shared" si="14"/>
        <v>0.81973333333333331</v>
      </c>
    </row>
    <row r="61" spans="2:17" x14ac:dyDescent="0.3">
      <c r="B61">
        <v>5</v>
      </c>
      <c r="D61">
        <v>7</v>
      </c>
      <c r="F61">
        <f t="shared" si="9"/>
        <v>7</v>
      </c>
      <c r="G61">
        <f t="shared" si="10"/>
        <v>0</v>
      </c>
      <c r="I61">
        <v>20</v>
      </c>
      <c r="J61">
        <v>24</v>
      </c>
      <c r="K61">
        <f>COUNTIF(F57:F86,"&gt;="&amp;I61)</f>
        <v>16</v>
      </c>
      <c r="L61" s="14">
        <f t="shared" si="11"/>
        <v>13</v>
      </c>
      <c r="M61">
        <f>COUNTIFS(C57:C86,"&gt;="&amp;I61,C57:C86,"&lt;"&amp;J61+1)</f>
        <v>1</v>
      </c>
      <c r="N61">
        <f>COUNTIFS(D57:D86,"&gt;="&amp;I61,D57:D86,"&lt;"&amp;J61+1)</f>
        <v>6</v>
      </c>
      <c r="O61" s="15">
        <f t="shared" si="12"/>
        <v>7.6923076923076927E-2</v>
      </c>
      <c r="P61" s="15">
        <f t="shared" si="13"/>
        <v>0.92307692307692313</v>
      </c>
      <c r="Q61" s="15">
        <f t="shared" si="14"/>
        <v>0.75667692307692314</v>
      </c>
    </row>
    <row r="62" spans="2:17" x14ac:dyDescent="0.3">
      <c r="B62">
        <v>6</v>
      </c>
      <c r="D62">
        <v>23</v>
      </c>
      <c r="F62">
        <f t="shared" si="9"/>
        <v>23</v>
      </c>
      <c r="G62">
        <f t="shared" si="10"/>
        <v>0</v>
      </c>
      <c r="I62">
        <v>25</v>
      </c>
      <c r="J62">
        <v>29</v>
      </c>
      <c r="K62">
        <f>COUNTIF(F57:F86,"&gt;="&amp;I62)</f>
        <v>9</v>
      </c>
      <c r="L62" s="14">
        <f t="shared" si="11"/>
        <v>6.5</v>
      </c>
      <c r="M62">
        <f>COUNTIFS(C57:C86,"&gt;="&amp;I62,C57:C86,"&lt;"&amp;J62+1)</f>
        <v>0</v>
      </c>
      <c r="N62">
        <f>COUNTIFS(D57:D86,"&gt;="&amp;I62,D57:D86,"&lt;"&amp;J62+1)</f>
        <v>5</v>
      </c>
      <c r="O62" s="15">
        <f t="shared" ref="O62:O63" si="15">M62/L62</f>
        <v>0</v>
      </c>
      <c r="P62" s="15">
        <f t="shared" si="13"/>
        <v>1</v>
      </c>
      <c r="Q62" s="15">
        <f t="shared" si="14"/>
        <v>0.75667692307692314</v>
      </c>
    </row>
    <row r="63" spans="2:17" x14ac:dyDescent="0.3">
      <c r="B63">
        <v>7</v>
      </c>
      <c r="D63">
        <v>12</v>
      </c>
      <c r="F63">
        <f t="shared" si="9"/>
        <v>12</v>
      </c>
      <c r="G63">
        <f t="shared" si="10"/>
        <v>0</v>
      </c>
      <c r="I63">
        <v>30</v>
      </c>
      <c r="J63">
        <v>34</v>
      </c>
      <c r="K63">
        <f>COUNTIF(F57:F86,"&gt;="&amp;I63)</f>
        <v>4</v>
      </c>
      <c r="L63" s="14">
        <f t="shared" si="11"/>
        <v>2</v>
      </c>
      <c r="M63">
        <f>COUNTIFS(C57:C86,"&gt;="&amp;I63,C57:C86,"&lt;"&amp;J63+1)</f>
        <v>0</v>
      </c>
      <c r="N63">
        <f>COUNTIFS(D57:D86,"&gt;="&amp;I63,D57:D86,"&lt;"&amp;J63+1)</f>
        <v>4</v>
      </c>
      <c r="O63" s="15">
        <f t="shared" si="15"/>
        <v>0</v>
      </c>
      <c r="P63" s="15">
        <f t="shared" si="13"/>
        <v>1</v>
      </c>
      <c r="Q63" s="15">
        <f t="shared" si="14"/>
        <v>0.75667692307692314</v>
      </c>
    </row>
    <row r="64" spans="2:17" x14ac:dyDescent="0.3">
      <c r="B64">
        <v>8</v>
      </c>
      <c r="D64">
        <v>18</v>
      </c>
      <c r="F64">
        <f t="shared" si="9"/>
        <v>18</v>
      </c>
      <c r="G64">
        <f t="shared" si="10"/>
        <v>0</v>
      </c>
    </row>
    <row r="65" spans="2:7" x14ac:dyDescent="0.3">
      <c r="B65">
        <v>9</v>
      </c>
      <c r="D65">
        <v>11</v>
      </c>
      <c r="F65">
        <f t="shared" si="9"/>
        <v>11</v>
      </c>
      <c r="G65">
        <f t="shared" si="10"/>
        <v>0</v>
      </c>
    </row>
    <row r="66" spans="2:7" x14ac:dyDescent="0.3">
      <c r="B66">
        <v>10</v>
      </c>
      <c r="D66">
        <v>23</v>
      </c>
      <c r="F66">
        <f t="shared" si="9"/>
        <v>23</v>
      </c>
      <c r="G66">
        <f t="shared" si="10"/>
        <v>0</v>
      </c>
    </row>
    <row r="67" spans="2:7" x14ac:dyDescent="0.3">
      <c r="B67">
        <v>11</v>
      </c>
      <c r="C67">
        <v>12</v>
      </c>
      <c r="F67">
        <f t="shared" si="9"/>
        <v>12</v>
      </c>
      <c r="G67">
        <f t="shared" si="10"/>
        <v>1</v>
      </c>
    </row>
    <row r="68" spans="2:7" x14ac:dyDescent="0.3">
      <c r="B68">
        <v>12</v>
      </c>
      <c r="D68">
        <v>28</v>
      </c>
      <c r="F68">
        <f t="shared" si="9"/>
        <v>28</v>
      </c>
      <c r="G68">
        <f t="shared" si="10"/>
        <v>0</v>
      </c>
    </row>
    <row r="69" spans="2:7" x14ac:dyDescent="0.3">
      <c r="B69">
        <v>13</v>
      </c>
      <c r="D69">
        <v>29</v>
      </c>
      <c r="F69">
        <f t="shared" si="9"/>
        <v>29</v>
      </c>
      <c r="G69">
        <f t="shared" si="10"/>
        <v>0</v>
      </c>
    </row>
    <row r="70" spans="2:7" x14ac:dyDescent="0.3">
      <c r="B70">
        <v>14</v>
      </c>
      <c r="D70">
        <v>32</v>
      </c>
      <c r="F70">
        <f t="shared" si="9"/>
        <v>32</v>
      </c>
      <c r="G70">
        <f t="shared" si="10"/>
        <v>0</v>
      </c>
    </row>
    <row r="71" spans="2:7" x14ac:dyDescent="0.3">
      <c r="B71">
        <v>15</v>
      </c>
      <c r="D71">
        <v>17</v>
      </c>
      <c r="F71">
        <f t="shared" si="9"/>
        <v>17</v>
      </c>
      <c r="G71">
        <f t="shared" si="10"/>
        <v>0</v>
      </c>
    </row>
    <row r="72" spans="2:7" x14ac:dyDescent="0.3">
      <c r="B72">
        <v>16</v>
      </c>
      <c r="D72">
        <v>19</v>
      </c>
      <c r="F72">
        <f t="shared" si="9"/>
        <v>19</v>
      </c>
      <c r="G72">
        <f t="shared" si="10"/>
        <v>0</v>
      </c>
    </row>
    <row r="73" spans="2:7" x14ac:dyDescent="0.3">
      <c r="B73">
        <v>17</v>
      </c>
      <c r="D73">
        <v>21</v>
      </c>
      <c r="F73">
        <f t="shared" si="9"/>
        <v>21</v>
      </c>
      <c r="G73">
        <f t="shared" si="10"/>
        <v>0</v>
      </c>
    </row>
    <row r="74" spans="2:7" x14ac:dyDescent="0.3">
      <c r="B74">
        <v>18</v>
      </c>
      <c r="D74">
        <v>29</v>
      </c>
      <c r="F74">
        <f t="shared" si="9"/>
        <v>29</v>
      </c>
      <c r="G74">
        <f t="shared" si="10"/>
        <v>0</v>
      </c>
    </row>
    <row r="75" spans="2:7" x14ac:dyDescent="0.3">
      <c r="B75">
        <v>19</v>
      </c>
      <c r="C75">
        <v>19</v>
      </c>
      <c r="F75">
        <f t="shared" si="9"/>
        <v>19</v>
      </c>
      <c r="G75">
        <f t="shared" si="10"/>
        <v>1</v>
      </c>
    </row>
    <row r="76" spans="2:7" x14ac:dyDescent="0.3">
      <c r="B76">
        <v>20</v>
      </c>
      <c r="D76">
        <v>30</v>
      </c>
      <c r="F76">
        <f t="shared" si="9"/>
        <v>30</v>
      </c>
      <c r="G76">
        <f t="shared" si="10"/>
        <v>0</v>
      </c>
    </row>
    <row r="77" spans="2:7" x14ac:dyDescent="0.3">
      <c r="B77">
        <v>21</v>
      </c>
      <c r="D77">
        <v>30</v>
      </c>
      <c r="F77">
        <f t="shared" ref="F77:F86" si="16">MAX(C77,D77)</f>
        <v>30</v>
      </c>
      <c r="G77">
        <f t="shared" ref="G77:G86" si="17">IF(C77&gt;0,1,0)</f>
        <v>0</v>
      </c>
    </row>
    <row r="78" spans="2:7" x14ac:dyDescent="0.3">
      <c r="B78">
        <v>22</v>
      </c>
      <c r="D78">
        <v>16</v>
      </c>
      <c r="F78">
        <f t="shared" si="16"/>
        <v>16</v>
      </c>
      <c r="G78">
        <f t="shared" si="17"/>
        <v>0</v>
      </c>
    </row>
    <row r="79" spans="2:7" x14ac:dyDescent="0.3">
      <c r="B79">
        <v>23</v>
      </c>
      <c r="C79">
        <v>21</v>
      </c>
      <c r="F79">
        <f t="shared" si="16"/>
        <v>21</v>
      </c>
      <c r="G79">
        <f t="shared" si="17"/>
        <v>1</v>
      </c>
    </row>
    <row r="80" spans="2:7" x14ac:dyDescent="0.3">
      <c r="B80">
        <v>24</v>
      </c>
      <c r="D80">
        <v>21</v>
      </c>
      <c r="F80">
        <f t="shared" si="16"/>
        <v>21</v>
      </c>
      <c r="G80">
        <f t="shared" si="17"/>
        <v>0</v>
      </c>
    </row>
    <row r="81" spans="2:7" x14ac:dyDescent="0.3">
      <c r="B81">
        <v>25</v>
      </c>
      <c r="D81">
        <v>28</v>
      </c>
      <c r="F81">
        <f t="shared" si="16"/>
        <v>28</v>
      </c>
      <c r="G81">
        <f t="shared" si="17"/>
        <v>0</v>
      </c>
    </row>
    <row r="82" spans="2:7" x14ac:dyDescent="0.3">
      <c r="B82">
        <v>26</v>
      </c>
      <c r="D82">
        <v>18</v>
      </c>
      <c r="F82">
        <f t="shared" si="16"/>
        <v>18</v>
      </c>
      <c r="G82">
        <f t="shared" si="17"/>
        <v>0</v>
      </c>
    </row>
    <row r="83" spans="2:7" x14ac:dyDescent="0.3">
      <c r="B83">
        <v>27</v>
      </c>
      <c r="C83">
        <v>3</v>
      </c>
      <c r="F83">
        <f t="shared" si="16"/>
        <v>3</v>
      </c>
      <c r="G83">
        <f t="shared" si="17"/>
        <v>1</v>
      </c>
    </row>
    <row r="84" spans="2:7" x14ac:dyDescent="0.3">
      <c r="B84">
        <v>28</v>
      </c>
      <c r="D84">
        <v>24</v>
      </c>
      <c r="F84">
        <f t="shared" si="16"/>
        <v>24</v>
      </c>
      <c r="G84">
        <f t="shared" si="17"/>
        <v>0</v>
      </c>
    </row>
    <row r="85" spans="2:7" x14ac:dyDescent="0.3">
      <c r="B85">
        <v>29</v>
      </c>
      <c r="C85">
        <v>9</v>
      </c>
      <c r="F85">
        <f t="shared" si="16"/>
        <v>9</v>
      </c>
      <c r="G85">
        <f t="shared" si="17"/>
        <v>1</v>
      </c>
    </row>
    <row r="86" spans="2:7" x14ac:dyDescent="0.3">
      <c r="B86">
        <v>30</v>
      </c>
      <c r="D86">
        <v>27</v>
      </c>
      <c r="F86">
        <f t="shared" si="16"/>
        <v>27</v>
      </c>
      <c r="G86">
        <f t="shared" si="17"/>
        <v>0</v>
      </c>
    </row>
  </sheetData>
  <mergeCells count="21">
    <mergeCell ref="B3:C3"/>
    <mergeCell ref="B12:K12"/>
    <mergeCell ref="C14:C15"/>
    <mergeCell ref="D14:D15"/>
    <mergeCell ref="E14:E15"/>
    <mergeCell ref="B14:B15"/>
    <mergeCell ref="D3:K3"/>
    <mergeCell ref="B24:B25"/>
    <mergeCell ref="I32:J32"/>
    <mergeCell ref="I55:J55"/>
    <mergeCell ref="B7:C7"/>
    <mergeCell ref="B8:C8"/>
    <mergeCell ref="B9:C9"/>
    <mergeCell ref="B10:C10"/>
    <mergeCell ref="D32:D33"/>
    <mergeCell ref="C32:C33"/>
    <mergeCell ref="B32:B33"/>
    <mergeCell ref="B55:B56"/>
    <mergeCell ref="C55:C56"/>
    <mergeCell ref="D55:D56"/>
    <mergeCell ref="B22:K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0503-ED2D-4AC7-AEEB-6D17AFDEF9BE}">
  <sheetPr>
    <tabColor theme="9"/>
  </sheetPr>
  <dimension ref="A1:O128"/>
  <sheetViews>
    <sheetView workbookViewId="0">
      <selection activeCell="T12" sqref="T12"/>
    </sheetView>
  </sheetViews>
  <sheetFormatPr defaultRowHeight="14.4" x14ac:dyDescent="0.3"/>
  <cols>
    <col min="5" max="5" width="9.5546875" bestFit="1" customWidth="1"/>
    <col min="11" max="11" width="11.5546875" bestFit="1" customWidth="1"/>
    <col min="12" max="12" width="8.88671875" customWidth="1"/>
  </cols>
  <sheetData>
    <row r="1" spans="1:15" x14ac:dyDescent="0.3">
      <c r="A1" t="s">
        <v>98</v>
      </c>
    </row>
    <row r="3" spans="1:15" x14ac:dyDescent="0.3">
      <c r="A3" s="38" t="s">
        <v>52</v>
      </c>
      <c r="B3" s="47" t="s">
        <v>81</v>
      </c>
      <c r="C3" s="47"/>
      <c r="D3" s="104" t="s">
        <v>53</v>
      </c>
      <c r="E3" s="104"/>
      <c r="F3" s="104"/>
      <c r="G3" s="104"/>
      <c r="H3" s="104"/>
      <c r="I3" s="104"/>
      <c r="J3" s="104"/>
      <c r="K3" s="104"/>
    </row>
    <row r="4" spans="1:15" ht="15.6" x14ac:dyDescent="0.35">
      <c r="A4" t="s">
        <v>60</v>
      </c>
      <c r="D4" t="s">
        <v>54</v>
      </c>
    </row>
    <row r="5" spans="1:15" ht="15.6" x14ac:dyDescent="0.35">
      <c r="A5" t="s">
        <v>61</v>
      </c>
      <c r="D5" t="s">
        <v>55</v>
      </c>
    </row>
    <row r="6" spans="1:15" ht="15.6" x14ac:dyDescent="0.35">
      <c r="A6" t="s">
        <v>62</v>
      </c>
      <c r="D6" t="s">
        <v>56</v>
      </c>
    </row>
    <row r="7" spans="1:15" ht="15.6" x14ac:dyDescent="0.35">
      <c r="A7" t="s">
        <v>80</v>
      </c>
      <c r="B7" s="58" t="s">
        <v>82</v>
      </c>
      <c r="C7" s="58"/>
      <c r="D7" t="s">
        <v>86</v>
      </c>
    </row>
    <row r="8" spans="1:15" ht="15.6" x14ac:dyDescent="0.35">
      <c r="A8" t="s">
        <v>63</v>
      </c>
      <c r="B8" s="58" t="s">
        <v>83</v>
      </c>
      <c r="C8" s="58"/>
      <c r="D8" t="s">
        <v>57</v>
      </c>
    </row>
    <row r="9" spans="1:15" ht="15.6" x14ac:dyDescent="0.35">
      <c r="A9" t="s">
        <v>64</v>
      </c>
      <c r="B9" s="58" t="s">
        <v>84</v>
      </c>
      <c r="C9" s="58"/>
      <c r="D9" t="s">
        <v>58</v>
      </c>
    </row>
    <row r="10" spans="1:15" ht="15.6" x14ac:dyDescent="0.35">
      <c r="A10" t="s">
        <v>65</v>
      </c>
      <c r="B10" s="58" t="s">
        <v>85</v>
      </c>
      <c r="C10" s="58"/>
      <c r="D10" t="s">
        <v>59</v>
      </c>
    </row>
    <row r="11" spans="1:15" x14ac:dyDescent="0.3">
      <c r="B11" s="39"/>
      <c r="C11" s="39"/>
    </row>
    <row r="12" spans="1:15" x14ac:dyDescent="0.3">
      <c r="B12" s="46" t="s">
        <v>87</v>
      </c>
      <c r="C12" s="50" t="s">
        <v>88</v>
      </c>
      <c r="D12" s="50" t="s">
        <v>89</v>
      </c>
      <c r="E12" s="105" t="s">
        <v>90</v>
      </c>
      <c r="F12" s="50" t="s">
        <v>91</v>
      </c>
      <c r="G12" s="50" t="s">
        <v>147</v>
      </c>
      <c r="H12" s="50" t="s">
        <v>148</v>
      </c>
      <c r="I12" s="50" t="s">
        <v>149</v>
      </c>
      <c r="J12" s="105" t="s">
        <v>150</v>
      </c>
      <c r="K12" s="50" t="s">
        <v>162</v>
      </c>
      <c r="L12" s="50" t="s">
        <v>151</v>
      </c>
      <c r="M12" s="50" t="s">
        <v>95</v>
      </c>
      <c r="N12" s="50" t="s">
        <v>163</v>
      </c>
      <c r="O12" s="50" t="s">
        <v>164</v>
      </c>
    </row>
    <row r="13" spans="1:15" x14ac:dyDescent="0.3">
      <c r="B13" s="46"/>
      <c r="C13" s="50"/>
      <c r="D13" s="50"/>
      <c r="E13" s="105"/>
      <c r="F13" s="50"/>
      <c r="G13" s="50"/>
      <c r="H13" s="50"/>
      <c r="I13" s="50"/>
      <c r="J13" s="105"/>
      <c r="K13" s="50"/>
      <c r="L13" s="50"/>
      <c r="M13" s="50"/>
      <c r="N13" s="50"/>
      <c r="O13" s="50"/>
    </row>
    <row r="14" spans="1:15" x14ac:dyDescent="0.3">
      <c r="E14">
        <v>0</v>
      </c>
      <c r="J14">
        <v>1</v>
      </c>
    </row>
    <row r="15" spans="1:15" x14ac:dyDescent="0.3">
      <c r="B15" s="14">
        <v>14</v>
      </c>
      <c r="C15" s="14">
        <v>1</v>
      </c>
      <c r="D15" s="14"/>
      <c r="E15" s="14">
        <f t="shared" ref="E15:E34" si="0">MAX(C15,D15)</f>
        <v>1</v>
      </c>
      <c r="F15" s="14">
        <f t="shared" ref="F15:F34" si="1">IF(C15&gt;0,1,0)</f>
        <v>1</v>
      </c>
      <c r="G15" s="16">
        <f>COUNTIF(E15:E34,"&gt;="&amp;E15)</f>
        <v>20</v>
      </c>
      <c r="H15" s="14">
        <f t="shared" ref="H15:H34" si="2">IF(F15=1,1,0)</f>
        <v>1</v>
      </c>
      <c r="I15" s="14">
        <f t="shared" ref="I15:I34" si="3">IF(F15=0,1,0)</f>
        <v>0</v>
      </c>
      <c r="J15" s="15">
        <f>J14*((G15-H15)/G15)</f>
        <v>0.95</v>
      </c>
      <c r="K15" s="15">
        <f t="shared" ref="K15:K34" si="4">H15/(G15*(G15-H15))+K14</f>
        <v>2.631578947368421E-3</v>
      </c>
      <c r="L15" s="15">
        <f t="shared" ref="L15:L34" si="5">J15*SQRT(K15)</f>
        <v>4.8733971724044818E-2</v>
      </c>
      <c r="M15" s="15">
        <f>_xlfn.NORM.INV(0.975,0,1)*L15</f>
        <v>9.5516829402721187E-2</v>
      </c>
      <c r="N15" s="15">
        <f t="shared" ref="N15" si="6">MAX(J15-M15,0)</f>
        <v>0.85448317059727874</v>
      </c>
      <c r="O15" s="15">
        <f t="shared" ref="O15" si="7">MIN(J15+M15,1)</f>
        <v>1</v>
      </c>
    </row>
    <row r="16" spans="1:15" x14ac:dyDescent="0.3">
      <c r="B16">
        <v>8</v>
      </c>
      <c r="D16">
        <v>2</v>
      </c>
      <c r="E16">
        <f t="shared" si="0"/>
        <v>2</v>
      </c>
      <c r="F16">
        <f t="shared" si="1"/>
        <v>0</v>
      </c>
      <c r="G16">
        <f>COUNTIF(E15:E34,"&gt;="&amp;E16)</f>
        <v>19</v>
      </c>
      <c r="H16">
        <f t="shared" si="2"/>
        <v>0</v>
      </c>
      <c r="I16">
        <f t="shared" si="3"/>
        <v>1</v>
      </c>
      <c r="J16" s="13">
        <f>J15*((G16-H16)/G16)</f>
        <v>0.95</v>
      </c>
      <c r="K16" s="13">
        <f t="shared" si="4"/>
        <v>2.631578947368421E-3</v>
      </c>
      <c r="L16" s="13">
        <f t="shared" si="5"/>
        <v>4.8733971724044818E-2</v>
      </c>
      <c r="M16" s="13">
        <f t="shared" ref="M16:M34" si="8">_xlfn.NORM.INV(0.975,0,1)*L16</f>
        <v>9.5516829402721187E-2</v>
      </c>
      <c r="N16" s="13">
        <f t="shared" ref="N16:N34" si="9">MAX(J16-M16,0)</f>
        <v>0.85448317059727874</v>
      </c>
      <c r="O16" s="13">
        <f t="shared" ref="O16:O34" si="10">MIN(J16+M16,1)</f>
        <v>1</v>
      </c>
    </row>
    <row r="17" spans="2:15" x14ac:dyDescent="0.3">
      <c r="B17" s="14">
        <v>2</v>
      </c>
      <c r="C17" s="14">
        <v>3</v>
      </c>
      <c r="D17" s="14"/>
      <c r="E17" s="14">
        <f t="shared" si="0"/>
        <v>3</v>
      </c>
      <c r="F17" s="14">
        <f t="shared" si="1"/>
        <v>1</v>
      </c>
      <c r="G17" s="14">
        <f>COUNTIF(E15:E34,"&gt;="&amp;E17)</f>
        <v>18</v>
      </c>
      <c r="H17" s="14">
        <f t="shared" si="2"/>
        <v>1</v>
      </c>
      <c r="I17" s="14">
        <f t="shared" si="3"/>
        <v>0</v>
      </c>
      <c r="J17" s="15">
        <f>J16*((G17-H17)/G17)</f>
        <v>0.89722222222222214</v>
      </c>
      <c r="K17" s="15">
        <f t="shared" si="4"/>
        <v>5.8995528035775714E-3</v>
      </c>
      <c r="L17" s="15">
        <f t="shared" si="5"/>
        <v>6.8914334707089159E-2</v>
      </c>
      <c r="M17" s="15">
        <f t="shared" si="8"/>
        <v>0.13506961404443338</v>
      </c>
      <c r="N17" s="15">
        <f t="shared" si="9"/>
        <v>0.76215260817778874</v>
      </c>
      <c r="O17" s="15">
        <f t="shared" si="10"/>
        <v>1</v>
      </c>
    </row>
    <row r="18" spans="2:15" x14ac:dyDescent="0.3">
      <c r="B18" s="14">
        <v>18</v>
      </c>
      <c r="C18" s="14">
        <v>5</v>
      </c>
      <c r="D18" s="14"/>
      <c r="E18" s="14">
        <f t="shared" si="0"/>
        <v>5</v>
      </c>
      <c r="F18" s="14">
        <f t="shared" si="1"/>
        <v>1</v>
      </c>
      <c r="G18" s="14">
        <f>COUNTIF(E15:E34,"&gt;="&amp;E18)</f>
        <v>17</v>
      </c>
      <c r="H18" s="14">
        <f t="shared" si="2"/>
        <v>1</v>
      </c>
      <c r="I18" s="14">
        <f t="shared" si="3"/>
        <v>0</v>
      </c>
      <c r="J18" s="15">
        <f t="shared" ref="J18:J34" si="11">J17*((G18-H18)/G18)</f>
        <v>0.84444444444444433</v>
      </c>
      <c r="K18" s="15">
        <f t="shared" si="4"/>
        <v>9.5760233918128664E-3</v>
      </c>
      <c r="L18" s="15">
        <f t="shared" si="5"/>
        <v>8.2634933508411806E-2</v>
      </c>
      <c r="M18" s="15">
        <f t="shared" si="8"/>
        <v>0.1619614935413492</v>
      </c>
      <c r="N18" s="15">
        <f t="shared" si="9"/>
        <v>0.68248295090309519</v>
      </c>
      <c r="O18" s="15">
        <f t="shared" si="10"/>
        <v>1</v>
      </c>
    </row>
    <row r="19" spans="2:15" x14ac:dyDescent="0.3">
      <c r="B19">
        <v>17</v>
      </c>
      <c r="D19">
        <v>6</v>
      </c>
      <c r="E19">
        <f t="shared" si="0"/>
        <v>6</v>
      </c>
      <c r="F19">
        <f t="shared" si="1"/>
        <v>0</v>
      </c>
      <c r="G19">
        <f>COUNTIF(E15:E34,"&gt;="&amp;E19)</f>
        <v>16</v>
      </c>
      <c r="H19">
        <f t="shared" si="2"/>
        <v>0</v>
      </c>
      <c r="I19">
        <f t="shared" si="3"/>
        <v>1</v>
      </c>
      <c r="J19" s="13">
        <f t="shared" si="11"/>
        <v>0.84444444444444433</v>
      </c>
      <c r="K19" s="13">
        <f t="shared" si="4"/>
        <v>9.5760233918128664E-3</v>
      </c>
      <c r="L19" s="13">
        <f t="shared" si="5"/>
        <v>8.2634933508411806E-2</v>
      </c>
      <c r="M19" s="13">
        <f t="shared" si="8"/>
        <v>0.1619614935413492</v>
      </c>
      <c r="N19" s="13">
        <f t="shared" si="9"/>
        <v>0.68248295090309519</v>
      </c>
      <c r="O19" s="13">
        <f t="shared" si="10"/>
        <v>1</v>
      </c>
    </row>
    <row r="20" spans="2:15" x14ac:dyDescent="0.3">
      <c r="B20">
        <v>19</v>
      </c>
      <c r="D20">
        <v>9</v>
      </c>
      <c r="E20">
        <f t="shared" si="0"/>
        <v>9</v>
      </c>
      <c r="F20">
        <f t="shared" si="1"/>
        <v>0</v>
      </c>
      <c r="G20">
        <f>COUNTIF(E15:E34,"&gt;="&amp;E20)</f>
        <v>15</v>
      </c>
      <c r="H20">
        <f t="shared" si="2"/>
        <v>0</v>
      </c>
      <c r="I20">
        <f t="shared" si="3"/>
        <v>1</v>
      </c>
      <c r="J20" s="13">
        <f t="shared" si="11"/>
        <v>0.84444444444444433</v>
      </c>
      <c r="K20" s="13">
        <f t="shared" si="4"/>
        <v>9.5760233918128664E-3</v>
      </c>
      <c r="L20" s="13">
        <f t="shared" si="5"/>
        <v>8.2634933508411806E-2</v>
      </c>
      <c r="M20" s="13">
        <f t="shared" si="8"/>
        <v>0.1619614935413492</v>
      </c>
      <c r="N20" s="13">
        <f t="shared" si="9"/>
        <v>0.68248295090309519</v>
      </c>
      <c r="O20" s="13">
        <f t="shared" si="10"/>
        <v>1</v>
      </c>
    </row>
    <row r="21" spans="2:15" x14ac:dyDescent="0.3">
      <c r="B21">
        <v>15</v>
      </c>
      <c r="D21">
        <v>10</v>
      </c>
      <c r="E21">
        <f t="shared" si="0"/>
        <v>10</v>
      </c>
      <c r="F21">
        <f t="shared" si="1"/>
        <v>0</v>
      </c>
      <c r="G21">
        <f>COUNTIF(E15:E34,"&gt;="&amp;E21)</f>
        <v>14</v>
      </c>
      <c r="H21">
        <f t="shared" si="2"/>
        <v>0</v>
      </c>
      <c r="I21">
        <f t="shared" si="3"/>
        <v>1</v>
      </c>
      <c r="J21" s="13">
        <f t="shared" si="11"/>
        <v>0.84444444444444433</v>
      </c>
      <c r="K21" s="13">
        <f t="shared" si="4"/>
        <v>9.5760233918128664E-3</v>
      </c>
      <c r="L21" s="13">
        <f t="shared" si="5"/>
        <v>8.2634933508411806E-2</v>
      </c>
      <c r="M21" s="13">
        <f t="shared" si="8"/>
        <v>0.1619614935413492</v>
      </c>
      <c r="N21" s="13">
        <f t="shared" si="9"/>
        <v>0.68248295090309519</v>
      </c>
      <c r="O21" s="13">
        <f t="shared" si="10"/>
        <v>1</v>
      </c>
    </row>
    <row r="22" spans="2:15" x14ac:dyDescent="0.3">
      <c r="B22">
        <v>3</v>
      </c>
      <c r="D22">
        <v>11</v>
      </c>
      <c r="E22">
        <f t="shared" si="0"/>
        <v>11</v>
      </c>
      <c r="F22">
        <f t="shared" si="1"/>
        <v>0</v>
      </c>
      <c r="G22">
        <f>COUNTIF(E15:E34,"&gt;="&amp;E22)</f>
        <v>13</v>
      </c>
      <c r="H22">
        <f t="shared" si="2"/>
        <v>0</v>
      </c>
      <c r="I22">
        <f t="shared" si="3"/>
        <v>1</v>
      </c>
      <c r="J22" s="13">
        <f t="shared" si="11"/>
        <v>0.84444444444444433</v>
      </c>
      <c r="K22" s="13">
        <f t="shared" si="4"/>
        <v>9.5760233918128664E-3</v>
      </c>
      <c r="L22" s="13">
        <f t="shared" si="5"/>
        <v>8.2634933508411806E-2</v>
      </c>
      <c r="M22" s="13">
        <f t="shared" si="8"/>
        <v>0.1619614935413492</v>
      </c>
      <c r="N22" s="13">
        <f t="shared" si="9"/>
        <v>0.68248295090309519</v>
      </c>
      <c r="O22" s="13">
        <f t="shared" si="10"/>
        <v>1</v>
      </c>
    </row>
    <row r="23" spans="2:15" x14ac:dyDescent="0.3">
      <c r="B23">
        <v>13</v>
      </c>
      <c r="D23">
        <v>12</v>
      </c>
      <c r="E23">
        <f t="shared" si="0"/>
        <v>12</v>
      </c>
      <c r="F23">
        <f t="shared" si="1"/>
        <v>0</v>
      </c>
      <c r="G23">
        <f>COUNTIF(E15:E34,"&gt;="&amp;E23)</f>
        <v>12</v>
      </c>
      <c r="H23">
        <f t="shared" si="2"/>
        <v>0</v>
      </c>
      <c r="I23">
        <f t="shared" si="3"/>
        <v>1</v>
      </c>
      <c r="J23" s="13">
        <f t="shared" si="11"/>
        <v>0.84444444444444433</v>
      </c>
      <c r="K23" s="13">
        <f t="shared" si="4"/>
        <v>9.5760233918128664E-3</v>
      </c>
      <c r="L23" s="13">
        <f t="shared" si="5"/>
        <v>8.2634933508411806E-2</v>
      </c>
      <c r="M23" s="13">
        <f t="shared" si="8"/>
        <v>0.1619614935413492</v>
      </c>
      <c r="N23" s="13">
        <f t="shared" si="9"/>
        <v>0.68248295090309519</v>
      </c>
      <c r="O23" s="13">
        <f t="shared" si="10"/>
        <v>1</v>
      </c>
    </row>
    <row r="24" spans="2:15" x14ac:dyDescent="0.3">
      <c r="B24">
        <v>6</v>
      </c>
      <c r="D24">
        <v>13</v>
      </c>
      <c r="E24">
        <f t="shared" si="0"/>
        <v>13</v>
      </c>
      <c r="F24">
        <f t="shared" si="1"/>
        <v>0</v>
      </c>
      <c r="G24">
        <f>COUNTIF(E15:E34,"&gt;="&amp;E24)</f>
        <v>11</v>
      </c>
      <c r="H24">
        <f t="shared" si="2"/>
        <v>0</v>
      </c>
      <c r="I24">
        <f t="shared" si="3"/>
        <v>1</v>
      </c>
      <c r="J24" s="13">
        <f t="shared" si="11"/>
        <v>0.84444444444444433</v>
      </c>
      <c r="K24" s="13">
        <f t="shared" si="4"/>
        <v>9.5760233918128664E-3</v>
      </c>
      <c r="L24" s="13">
        <f t="shared" si="5"/>
        <v>8.2634933508411806E-2</v>
      </c>
      <c r="M24" s="13">
        <f t="shared" si="8"/>
        <v>0.1619614935413492</v>
      </c>
      <c r="N24" s="13">
        <f t="shared" si="9"/>
        <v>0.68248295090309519</v>
      </c>
      <c r="O24" s="13">
        <f t="shared" si="10"/>
        <v>1</v>
      </c>
    </row>
    <row r="25" spans="2:15" x14ac:dyDescent="0.3">
      <c r="B25" s="14">
        <v>7</v>
      </c>
      <c r="C25" s="14">
        <v>14</v>
      </c>
      <c r="D25" s="14"/>
      <c r="E25" s="14">
        <f t="shared" si="0"/>
        <v>14</v>
      </c>
      <c r="F25" s="14">
        <f t="shared" si="1"/>
        <v>1</v>
      </c>
      <c r="G25" s="14">
        <f>COUNTIF(E15:E34,"&gt;="&amp;E25)</f>
        <v>10</v>
      </c>
      <c r="H25" s="14">
        <f t="shared" si="2"/>
        <v>1</v>
      </c>
      <c r="I25" s="14">
        <f t="shared" si="3"/>
        <v>0</v>
      </c>
      <c r="J25" s="15">
        <f t="shared" si="11"/>
        <v>0.7599999999999999</v>
      </c>
      <c r="K25" s="15">
        <f t="shared" si="4"/>
        <v>2.0687134502923976E-2</v>
      </c>
      <c r="L25" s="15">
        <f t="shared" si="5"/>
        <v>0.10931097332330768</v>
      </c>
      <c r="M25" s="15">
        <f t="shared" si="8"/>
        <v>0.21424557082870163</v>
      </c>
      <c r="N25" s="15">
        <f t="shared" si="9"/>
        <v>0.54575442917129824</v>
      </c>
      <c r="O25" s="15">
        <f t="shared" si="10"/>
        <v>0.97424557082870156</v>
      </c>
    </row>
    <row r="26" spans="2:15" x14ac:dyDescent="0.3">
      <c r="B26" s="14">
        <v>20</v>
      </c>
      <c r="C26" s="14">
        <v>17</v>
      </c>
      <c r="D26" s="14"/>
      <c r="E26" s="14">
        <f t="shared" si="0"/>
        <v>17</v>
      </c>
      <c r="F26" s="14">
        <f t="shared" si="1"/>
        <v>1</v>
      </c>
      <c r="G26" s="14">
        <f>COUNTIF(E15:E34,"&gt;="&amp;E26)</f>
        <v>9</v>
      </c>
      <c r="H26" s="14">
        <f t="shared" si="2"/>
        <v>1</v>
      </c>
      <c r="I26" s="14">
        <f t="shared" si="3"/>
        <v>0</v>
      </c>
      <c r="J26" s="15">
        <f t="shared" si="11"/>
        <v>0.67555555555555546</v>
      </c>
      <c r="K26" s="15">
        <f t="shared" si="4"/>
        <v>3.4576023391812864E-2</v>
      </c>
      <c r="L26" s="15">
        <f t="shared" si="5"/>
        <v>0.12561705038349988</v>
      </c>
      <c r="M26" s="15">
        <f t="shared" si="8"/>
        <v>0.2462048945958131</v>
      </c>
      <c r="N26" s="15">
        <f t="shared" si="9"/>
        <v>0.42935066095974239</v>
      </c>
      <c r="O26" s="15">
        <f t="shared" si="10"/>
        <v>0.92176045015136854</v>
      </c>
    </row>
    <row r="27" spans="2:15" x14ac:dyDescent="0.3">
      <c r="B27">
        <v>10</v>
      </c>
      <c r="D27">
        <v>17</v>
      </c>
      <c r="E27">
        <f t="shared" si="0"/>
        <v>17</v>
      </c>
      <c r="F27">
        <f t="shared" si="1"/>
        <v>0</v>
      </c>
      <c r="G27">
        <f>COUNTIF(E15:E34,"&gt;="&amp;E27)</f>
        <v>9</v>
      </c>
      <c r="H27">
        <f t="shared" si="2"/>
        <v>0</v>
      </c>
      <c r="I27">
        <f t="shared" si="3"/>
        <v>1</v>
      </c>
      <c r="J27" s="13">
        <f t="shared" si="11"/>
        <v>0.67555555555555546</v>
      </c>
      <c r="K27" s="13">
        <f t="shared" si="4"/>
        <v>3.4576023391812864E-2</v>
      </c>
      <c r="L27" s="13">
        <f t="shared" si="5"/>
        <v>0.12561705038349988</v>
      </c>
      <c r="M27" s="13">
        <f t="shared" si="8"/>
        <v>0.2462048945958131</v>
      </c>
      <c r="N27" s="13">
        <f t="shared" si="9"/>
        <v>0.42935066095974239</v>
      </c>
      <c r="O27" s="13">
        <f t="shared" si="10"/>
        <v>0.92176045015136854</v>
      </c>
    </row>
    <row r="28" spans="2:15" x14ac:dyDescent="0.3">
      <c r="B28">
        <v>9</v>
      </c>
      <c r="D28">
        <v>18</v>
      </c>
      <c r="E28">
        <f t="shared" si="0"/>
        <v>18</v>
      </c>
      <c r="F28">
        <f t="shared" si="1"/>
        <v>0</v>
      </c>
      <c r="G28">
        <f>COUNTIF(E15:E34,"&gt;="&amp;E28)</f>
        <v>7</v>
      </c>
      <c r="H28">
        <f t="shared" si="2"/>
        <v>0</v>
      </c>
      <c r="I28">
        <f t="shared" si="3"/>
        <v>1</v>
      </c>
      <c r="J28" s="13">
        <f t="shared" si="11"/>
        <v>0.67555555555555546</v>
      </c>
      <c r="K28" s="13">
        <f t="shared" si="4"/>
        <v>3.4576023391812864E-2</v>
      </c>
      <c r="L28" s="13">
        <f t="shared" si="5"/>
        <v>0.12561705038349988</v>
      </c>
      <c r="M28" s="13">
        <f t="shared" si="8"/>
        <v>0.2462048945958131</v>
      </c>
      <c r="N28" s="13">
        <f t="shared" si="9"/>
        <v>0.42935066095974239</v>
      </c>
      <c r="O28" s="13">
        <f t="shared" si="10"/>
        <v>0.92176045015136854</v>
      </c>
    </row>
    <row r="29" spans="2:15" x14ac:dyDescent="0.3">
      <c r="B29">
        <v>4</v>
      </c>
      <c r="D29">
        <v>19</v>
      </c>
      <c r="E29">
        <f t="shared" si="0"/>
        <v>19</v>
      </c>
      <c r="F29">
        <f t="shared" si="1"/>
        <v>0</v>
      </c>
      <c r="G29">
        <f>COUNTIF(E15:E34,"&gt;="&amp;E29)</f>
        <v>6</v>
      </c>
      <c r="H29">
        <f t="shared" si="2"/>
        <v>0</v>
      </c>
      <c r="I29">
        <f t="shared" si="3"/>
        <v>1</v>
      </c>
      <c r="J29" s="13">
        <f t="shared" si="11"/>
        <v>0.67555555555555546</v>
      </c>
      <c r="K29" s="13">
        <f t="shared" si="4"/>
        <v>3.4576023391812864E-2</v>
      </c>
      <c r="L29" s="13">
        <f t="shared" si="5"/>
        <v>0.12561705038349988</v>
      </c>
      <c r="M29" s="13">
        <f t="shared" si="8"/>
        <v>0.2462048945958131</v>
      </c>
      <c r="N29" s="13">
        <f t="shared" si="9"/>
        <v>0.42935066095974239</v>
      </c>
      <c r="O29" s="13">
        <f t="shared" si="10"/>
        <v>0.92176045015136854</v>
      </c>
    </row>
    <row r="30" spans="2:15" x14ac:dyDescent="0.3">
      <c r="B30">
        <v>12</v>
      </c>
      <c r="D30">
        <v>21</v>
      </c>
      <c r="E30">
        <f t="shared" si="0"/>
        <v>21</v>
      </c>
      <c r="F30">
        <f t="shared" si="1"/>
        <v>0</v>
      </c>
      <c r="G30">
        <f>COUNTIF(E15:E34,"&gt;="&amp;E30)</f>
        <v>5</v>
      </c>
      <c r="H30">
        <f t="shared" si="2"/>
        <v>0</v>
      </c>
      <c r="I30">
        <f t="shared" si="3"/>
        <v>1</v>
      </c>
      <c r="J30" s="13">
        <f t="shared" si="11"/>
        <v>0.67555555555555546</v>
      </c>
      <c r="K30" s="13">
        <f t="shared" si="4"/>
        <v>3.4576023391812864E-2</v>
      </c>
      <c r="L30" s="13">
        <f t="shared" si="5"/>
        <v>0.12561705038349988</v>
      </c>
      <c r="M30" s="13">
        <f t="shared" si="8"/>
        <v>0.2462048945958131</v>
      </c>
      <c r="N30" s="13">
        <f t="shared" si="9"/>
        <v>0.42935066095974239</v>
      </c>
      <c r="O30" s="13">
        <f t="shared" si="10"/>
        <v>0.92176045015136854</v>
      </c>
    </row>
    <row r="31" spans="2:15" x14ac:dyDescent="0.3">
      <c r="B31" s="14">
        <v>16</v>
      </c>
      <c r="C31" s="14">
        <v>23</v>
      </c>
      <c r="D31" s="14"/>
      <c r="E31" s="14">
        <f t="shared" si="0"/>
        <v>23</v>
      </c>
      <c r="F31" s="14">
        <f t="shared" si="1"/>
        <v>1</v>
      </c>
      <c r="G31" s="14">
        <f>COUNTIF(E15:E34,"&gt;="&amp;E31)</f>
        <v>4</v>
      </c>
      <c r="H31" s="14">
        <f t="shared" si="2"/>
        <v>1</v>
      </c>
      <c r="I31" s="14">
        <f t="shared" si="3"/>
        <v>0</v>
      </c>
      <c r="J31" s="15">
        <f t="shared" si="11"/>
        <v>0.5066666666666666</v>
      </c>
      <c r="K31" s="15">
        <f t="shared" si="4"/>
        <v>0.11790935672514619</v>
      </c>
      <c r="L31" s="15">
        <f t="shared" si="5"/>
        <v>0.17397885496608095</v>
      </c>
      <c r="M31" s="15">
        <f t="shared" si="8"/>
        <v>0.3409922898050361</v>
      </c>
      <c r="N31" s="15">
        <f t="shared" si="9"/>
        <v>0.1656743768616305</v>
      </c>
      <c r="O31" s="15">
        <f t="shared" si="10"/>
        <v>0.84765895647170275</v>
      </c>
    </row>
    <row r="32" spans="2:15" x14ac:dyDescent="0.3">
      <c r="B32">
        <v>1</v>
      </c>
      <c r="D32">
        <v>24</v>
      </c>
      <c r="E32">
        <f t="shared" si="0"/>
        <v>24</v>
      </c>
      <c r="F32">
        <f t="shared" si="1"/>
        <v>0</v>
      </c>
      <c r="G32">
        <f>COUNTIF(E15:E34,"&gt;="&amp;E32)</f>
        <v>3</v>
      </c>
      <c r="H32">
        <f t="shared" si="2"/>
        <v>0</v>
      </c>
      <c r="I32">
        <f t="shared" si="3"/>
        <v>1</v>
      </c>
      <c r="J32" s="13">
        <f t="shared" si="11"/>
        <v>0.5066666666666666</v>
      </c>
      <c r="K32" s="13">
        <f t="shared" si="4"/>
        <v>0.11790935672514619</v>
      </c>
      <c r="L32" s="13">
        <f t="shared" si="5"/>
        <v>0.17397885496608095</v>
      </c>
      <c r="M32" s="13">
        <f t="shared" si="8"/>
        <v>0.3409922898050361</v>
      </c>
      <c r="N32" s="13">
        <f t="shared" si="9"/>
        <v>0.1656743768616305</v>
      </c>
      <c r="O32" s="13">
        <f t="shared" si="10"/>
        <v>0.84765895647170275</v>
      </c>
    </row>
    <row r="33" spans="2:15" x14ac:dyDescent="0.3">
      <c r="B33">
        <v>5</v>
      </c>
      <c r="D33">
        <v>24</v>
      </c>
      <c r="E33">
        <f t="shared" si="0"/>
        <v>24</v>
      </c>
      <c r="F33">
        <f t="shared" si="1"/>
        <v>0</v>
      </c>
      <c r="G33">
        <f>COUNTIF(E15:E34,"&gt;="&amp;E33)</f>
        <v>3</v>
      </c>
      <c r="H33">
        <f t="shared" si="2"/>
        <v>0</v>
      </c>
      <c r="I33">
        <f t="shared" si="3"/>
        <v>1</v>
      </c>
      <c r="J33" s="13">
        <f t="shared" si="11"/>
        <v>0.5066666666666666</v>
      </c>
      <c r="K33" s="13">
        <f t="shared" si="4"/>
        <v>0.11790935672514619</v>
      </c>
      <c r="L33" s="13">
        <f t="shared" si="5"/>
        <v>0.17397885496608095</v>
      </c>
      <c r="M33" s="13">
        <f t="shared" si="8"/>
        <v>0.3409922898050361</v>
      </c>
      <c r="N33" s="13">
        <f t="shared" si="9"/>
        <v>0.1656743768616305</v>
      </c>
      <c r="O33" s="13">
        <f t="shared" si="10"/>
        <v>0.84765895647170275</v>
      </c>
    </row>
    <row r="34" spans="2:15" x14ac:dyDescent="0.3">
      <c r="B34">
        <v>11</v>
      </c>
      <c r="D34">
        <v>24</v>
      </c>
      <c r="E34">
        <f t="shared" si="0"/>
        <v>24</v>
      </c>
      <c r="F34">
        <f t="shared" si="1"/>
        <v>0</v>
      </c>
      <c r="G34">
        <f>COUNTIF(E15:E34,"&gt;="&amp;E34)</f>
        <v>3</v>
      </c>
      <c r="H34">
        <f t="shared" si="2"/>
        <v>0</v>
      </c>
      <c r="I34">
        <f t="shared" si="3"/>
        <v>1</v>
      </c>
      <c r="J34" s="13">
        <f t="shared" si="11"/>
        <v>0.5066666666666666</v>
      </c>
      <c r="K34" s="13">
        <f t="shared" si="4"/>
        <v>0.11790935672514619</v>
      </c>
      <c r="L34" s="13">
        <f t="shared" si="5"/>
        <v>0.17397885496608095</v>
      </c>
      <c r="M34" s="13">
        <f t="shared" si="8"/>
        <v>0.3409922898050361</v>
      </c>
      <c r="N34" s="13">
        <f t="shared" si="9"/>
        <v>0.1656743768616305</v>
      </c>
      <c r="O34" s="13">
        <f t="shared" si="10"/>
        <v>0.84765895647170275</v>
      </c>
    </row>
    <row r="35" spans="2:15" x14ac:dyDescent="0.3">
      <c r="J35" s="13"/>
      <c r="K35" s="13"/>
      <c r="L35" s="13"/>
      <c r="M35" s="13"/>
      <c r="N35" s="13"/>
      <c r="O35" s="13"/>
    </row>
    <row r="36" spans="2:15" ht="14.4" customHeight="1" x14ac:dyDescent="0.3">
      <c r="B36" s="46" t="s">
        <v>87</v>
      </c>
      <c r="C36" s="50" t="s">
        <v>88</v>
      </c>
      <c r="D36" s="50" t="s">
        <v>89</v>
      </c>
      <c r="E36" s="50" t="s">
        <v>90</v>
      </c>
      <c r="F36" s="50" t="s">
        <v>91</v>
      </c>
      <c r="G36" s="105" t="s">
        <v>147</v>
      </c>
      <c r="H36" s="50" t="s">
        <v>148</v>
      </c>
      <c r="I36" s="50" t="s">
        <v>149</v>
      </c>
      <c r="J36" s="50" t="s">
        <v>150</v>
      </c>
      <c r="K36" s="50" t="s">
        <v>162</v>
      </c>
      <c r="L36" s="50" t="s">
        <v>151</v>
      </c>
      <c r="M36" s="50" t="s">
        <v>95</v>
      </c>
      <c r="N36" s="50" t="s">
        <v>163</v>
      </c>
      <c r="O36" s="50" t="s">
        <v>164</v>
      </c>
    </row>
    <row r="37" spans="2:15" x14ac:dyDescent="0.3">
      <c r="B37" s="46"/>
      <c r="C37" s="50"/>
      <c r="D37" s="50"/>
      <c r="E37" s="50"/>
      <c r="F37" s="50"/>
      <c r="G37" s="105"/>
      <c r="H37" s="50"/>
      <c r="I37" s="50"/>
      <c r="J37" s="50"/>
      <c r="K37" s="50"/>
      <c r="L37" s="50"/>
      <c r="M37" s="50"/>
      <c r="N37" s="50"/>
      <c r="O37" s="50"/>
    </row>
    <row r="38" spans="2:15" x14ac:dyDescent="0.3">
      <c r="E38">
        <v>0</v>
      </c>
      <c r="J38">
        <v>1</v>
      </c>
    </row>
    <row r="39" spans="2:15" x14ac:dyDescent="0.3">
      <c r="B39" s="14">
        <v>27</v>
      </c>
      <c r="C39" s="14">
        <v>3</v>
      </c>
      <c r="D39" s="14"/>
      <c r="E39" s="14">
        <f t="shared" ref="E39:E68" si="12">MAX(C39,D39)</f>
        <v>3</v>
      </c>
      <c r="F39" s="14">
        <f t="shared" ref="F39:F68" si="13">IF(C39&gt;0,1,0)</f>
        <v>1</v>
      </c>
      <c r="G39" s="16">
        <f>COUNTIF(E39:E68,"&gt;="&amp;E39)</f>
        <v>30</v>
      </c>
      <c r="H39" s="14">
        <f>IF(F39=1,1,0)</f>
        <v>1</v>
      </c>
      <c r="I39" s="14">
        <f>IF(F39=0,1,0)</f>
        <v>0</v>
      </c>
      <c r="J39" s="15">
        <f>J38*((G39-H39)/G39)</f>
        <v>0.96666666666666667</v>
      </c>
      <c r="K39" s="15">
        <f>H39/(G39*(G39-H39))+K38</f>
        <v>1.1494252873563218E-3</v>
      </c>
      <c r="L39" s="15">
        <f>J39*SQRT(K39)</f>
        <v>3.2773069341672498E-2</v>
      </c>
      <c r="M39" s="15">
        <f>_xlfn.NORM.INV(0.975,0,1)*L39</f>
        <v>6.4234035572511894E-2</v>
      </c>
      <c r="N39" s="15">
        <f t="shared" ref="N39" si="14">MAX(J39-M39,0)</f>
        <v>0.90243263109415484</v>
      </c>
      <c r="O39" s="15">
        <f t="shared" ref="O39" si="15">MIN(J39+M39,1)</f>
        <v>1</v>
      </c>
    </row>
    <row r="40" spans="2:15" x14ac:dyDescent="0.3">
      <c r="B40" s="14">
        <v>3</v>
      </c>
      <c r="C40" s="14">
        <v>6</v>
      </c>
      <c r="D40" s="14"/>
      <c r="E40" s="14">
        <f t="shared" si="12"/>
        <v>6</v>
      </c>
      <c r="F40" s="14">
        <f t="shared" si="13"/>
        <v>1</v>
      </c>
      <c r="G40" s="14">
        <f>COUNTIF(E39:E68,"&gt;="&amp;E40)</f>
        <v>29</v>
      </c>
      <c r="H40" s="14">
        <f t="shared" ref="H40:H68" si="16">IF(F40=1,1,0)</f>
        <v>1</v>
      </c>
      <c r="I40" s="14">
        <f t="shared" ref="I40:I68" si="17">IF(F40=0,1,0)</f>
        <v>0</v>
      </c>
      <c r="J40" s="15">
        <f t="shared" ref="J40:J68" si="18">J39*((G40-H40)/G40)</f>
        <v>0.93333333333333335</v>
      </c>
      <c r="K40" s="15">
        <f t="shared" ref="K40:K68" si="19">H40/(G40*(G40-H40))+K39</f>
        <v>2.3809523809523812E-3</v>
      </c>
      <c r="L40" s="15">
        <f t="shared" ref="L40:L68" si="20">J40*SQRT(K40)</f>
        <v>4.554200340426489E-2</v>
      </c>
      <c r="M40" s="15">
        <f t="shared" ref="M40:M68" si="21">_xlfn.NORM.INV(0.975,0,1)*L40</f>
        <v>8.9260686456159699E-2</v>
      </c>
      <c r="N40" s="15">
        <f t="shared" ref="N40:N68" si="22">MAX(J40-M40,0)</f>
        <v>0.84407264687717365</v>
      </c>
      <c r="O40" s="15">
        <f t="shared" ref="O40:O68" si="23">MIN(J40+M40,1)</f>
        <v>1</v>
      </c>
    </row>
    <row r="41" spans="2:15" x14ac:dyDescent="0.3">
      <c r="B41">
        <v>5</v>
      </c>
      <c r="D41">
        <v>7</v>
      </c>
      <c r="E41">
        <f t="shared" si="12"/>
        <v>7</v>
      </c>
      <c r="F41">
        <f t="shared" si="13"/>
        <v>0</v>
      </c>
      <c r="G41">
        <f>COUNTIF(E39:E68,"&gt;="&amp;E41)</f>
        <v>28</v>
      </c>
      <c r="H41">
        <f t="shared" si="16"/>
        <v>0</v>
      </c>
      <c r="I41">
        <f t="shared" si="17"/>
        <v>1</v>
      </c>
      <c r="J41" s="13">
        <f t="shared" si="18"/>
        <v>0.93333333333333335</v>
      </c>
      <c r="K41" s="13">
        <f t="shared" si="19"/>
        <v>2.3809523809523812E-3</v>
      </c>
      <c r="L41" s="13">
        <f t="shared" si="20"/>
        <v>4.554200340426489E-2</v>
      </c>
      <c r="M41" s="13">
        <f t="shared" si="21"/>
        <v>8.9260686456159699E-2</v>
      </c>
      <c r="N41" s="13">
        <f t="shared" si="22"/>
        <v>0.84407264687717365</v>
      </c>
      <c r="O41" s="13">
        <f t="shared" si="23"/>
        <v>1</v>
      </c>
    </row>
    <row r="42" spans="2:15" x14ac:dyDescent="0.3">
      <c r="B42" s="14">
        <v>29</v>
      </c>
      <c r="C42" s="14">
        <v>9</v>
      </c>
      <c r="D42" s="14"/>
      <c r="E42" s="14">
        <f t="shared" si="12"/>
        <v>9</v>
      </c>
      <c r="F42" s="14">
        <f t="shared" si="13"/>
        <v>1</v>
      </c>
      <c r="G42" s="14">
        <f>COUNTIF(E39:E68,"&gt;="&amp;E42)</f>
        <v>27</v>
      </c>
      <c r="H42" s="14">
        <f t="shared" si="16"/>
        <v>1</v>
      </c>
      <c r="I42" s="14">
        <f t="shared" si="17"/>
        <v>0</v>
      </c>
      <c r="J42" s="15">
        <f t="shared" si="18"/>
        <v>0.89876543209876536</v>
      </c>
      <c r="K42" s="15">
        <f t="shared" si="19"/>
        <v>3.8054538054538055E-3</v>
      </c>
      <c r="L42" s="15">
        <f t="shared" si="20"/>
        <v>5.5443365865700769E-2</v>
      </c>
      <c r="M42" s="15">
        <f t="shared" si="21"/>
        <v>0.10866700027845087</v>
      </c>
      <c r="N42" s="15">
        <f t="shared" si="22"/>
        <v>0.79009843182031447</v>
      </c>
      <c r="O42" s="15">
        <f t="shared" si="23"/>
        <v>1</v>
      </c>
    </row>
    <row r="43" spans="2:15" x14ac:dyDescent="0.3">
      <c r="B43">
        <v>9</v>
      </c>
      <c r="D43">
        <v>11</v>
      </c>
      <c r="E43">
        <f t="shared" si="12"/>
        <v>11</v>
      </c>
      <c r="F43">
        <f t="shared" si="13"/>
        <v>0</v>
      </c>
      <c r="G43">
        <f>COUNTIF(E39:E68,"&gt;="&amp;E43)</f>
        <v>26</v>
      </c>
      <c r="H43">
        <f t="shared" si="16"/>
        <v>0</v>
      </c>
      <c r="I43">
        <f t="shared" si="17"/>
        <v>1</v>
      </c>
      <c r="J43" s="13">
        <f t="shared" si="18"/>
        <v>0.89876543209876536</v>
      </c>
      <c r="K43" s="13">
        <f t="shared" si="19"/>
        <v>3.8054538054538055E-3</v>
      </c>
      <c r="L43" s="13">
        <f t="shared" si="20"/>
        <v>5.5443365865700769E-2</v>
      </c>
      <c r="M43" s="13">
        <f t="shared" si="21"/>
        <v>0.10866700027845087</v>
      </c>
      <c r="N43" s="13">
        <f t="shared" si="22"/>
        <v>0.79009843182031447</v>
      </c>
      <c r="O43" s="13">
        <f t="shared" si="23"/>
        <v>1</v>
      </c>
    </row>
    <row r="44" spans="2:15" x14ac:dyDescent="0.3">
      <c r="B44" s="14">
        <v>11</v>
      </c>
      <c r="C44" s="14">
        <v>12</v>
      </c>
      <c r="D44" s="14"/>
      <c r="E44" s="14">
        <f t="shared" si="12"/>
        <v>12</v>
      </c>
      <c r="F44" s="14">
        <f t="shared" si="13"/>
        <v>1</v>
      </c>
      <c r="G44" s="14">
        <f>COUNTIF(E39:E68,"&gt;="&amp;E44)</f>
        <v>25</v>
      </c>
      <c r="H44" s="14">
        <f t="shared" si="16"/>
        <v>1</v>
      </c>
      <c r="I44" s="14">
        <f t="shared" si="17"/>
        <v>0</v>
      </c>
      <c r="J44" s="15">
        <f t="shared" si="18"/>
        <v>0.8628148148148147</v>
      </c>
      <c r="K44" s="15">
        <f t="shared" si="19"/>
        <v>5.4721204721204725E-3</v>
      </c>
      <c r="L44" s="15">
        <f t="shared" si="20"/>
        <v>6.3825675301710294E-2</v>
      </c>
      <c r="M44" s="15">
        <f t="shared" si="21"/>
        <v>0.12509602488029981</v>
      </c>
      <c r="N44" s="15">
        <f t="shared" si="22"/>
        <v>0.7377187899345149</v>
      </c>
      <c r="O44" s="15">
        <f t="shared" si="23"/>
        <v>0.98791083969511451</v>
      </c>
    </row>
    <row r="45" spans="2:15" x14ac:dyDescent="0.3">
      <c r="B45">
        <v>7</v>
      </c>
      <c r="D45">
        <v>12</v>
      </c>
      <c r="E45">
        <f t="shared" si="12"/>
        <v>12</v>
      </c>
      <c r="F45">
        <f t="shared" si="13"/>
        <v>0</v>
      </c>
      <c r="G45">
        <f>COUNTIF(E39:E68,"&gt;="&amp;E45)</f>
        <v>25</v>
      </c>
      <c r="H45">
        <f t="shared" si="16"/>
        <v>0</v>
      </c>
      <c r="I45">
        <f t="shared" si="17"/>
        <v>1</v>
      </c>
      <c r="J45" s="13">
        <f t="shared" si="18"/>
        <v>0.8628148148148147</v>
      </c>
      <c r="K45" s="13">
        <f t="shared" si="19"/>
        <v>5.4721204721204725E-3</v>
      </c>
      <c r="L45" s="13">
        <f t="shared" si="20"/>
        <v>6.3825675301710294E-2</v>
      </c>
      <c r="M45" s="13">
        <f t="shared" si="21"/>
        <v>0.12509602488029981</v>
      </c>
      <c r="N45" s="13">
        <f t="shared" si="22"/>
        <v>0.7377187899345149</v>
      </c>
      <c r="O45" s="13">
        <f t="shared" si="23"/>
        <v>0.98791083969511451</v>
      </c>
    </row>
    <row r="46" spans="2:15" x14ac:dyDescent="0.3">
      <c r="B46">
        <v>22</v>
      </c>
      <c r="D46">
        <v>16</v>
      </c>
      <c r="E46">
        <f t="shared" si="12"/>
        <v>16</v>
      </c>
      <c r="F46">
        <f t="shared" si="13"/>
        <v>0</v>
      </c>
      <c r="G46">
        <f>COUNTIF(E39:E68,"&gt;="&amp;E46)</f>
        <v>23</v>
      </c>
      <c r="H46">
        <f t="shared" si="16"/>
        <v>0</v>
      </c>
      <c r="I46">
        <f t="shared" si="17"/>
        <v>1</v>
      </c>
      <c r="J46" s="13">
        <f t="shared" si="18"/>
        <v>0.8628148148148147</v>
      </c>
      <c r="K46" s="13">
        <f t="shared" si="19"/>
        <v>5.4721204721204725E-3</v>
      </c>
      <c r="L46" s="13">
        <f t="shared" si="20"/>
        <v>6.3825675301710294E-2</v>
      </c>
      <c r="M46" s="13">
        <f t="shared" si="21"/>
        <v>0.12509602488029981</v>
      </c>
      <c r="N46" s="13">
        <f t="shared" si="22"/>
        <v>0.7377187899345149</v>
      </c>
      <c r="O46" s="13">
        <f t="shared" si="23"/>
        <v>0.98791083969511451</v>
      </c>
    </row>
    <row r="47" spans="2:15" x14ac:dyDescent="0.3">
      <c r="B47">
        <v>15</v>
      </c>
      <c r="D47">
        <v>17</v>
      </c>
      <c r="E47">
        <f t="shared" si="12"/>
        <v>17</v>
      </c>
      <c r="F47">
        <f t="shared" si="13"/>
        <v>0</v>
      </c>
      <c r="G47">
        <f>COUNTIF(E39:E68,"&gt;="&amp;E47)</f>
        <v>22</v>
      </c>
      <c r="H47">
        <f t="shared" si="16"/>
        <v>0</v>
      </c>
      <c r="I47">
        <f t="shared" si="17"/>
        <v>1</v>
      </c>
      <c r="J47" s="13">
        <f t="shared" si="18"/>
        <v>0.8628148148148147</v>
      </c>
      <c r="K47" s="13">
        <f t="shared" si="19"/>
        <v>5.4721204721204725E-3</v>
      </c>
      <c r="L47" s="13">
        <f t="shared" si="20"/>
        <v>6.3825675301710294E-2</v>
      </c>
      <c r="M47" s="13">
        <f t="shared" si="21"/>
        <v>0.12509602488029981</v>
      </c>
      <c r="N47" s="13">
        <f t="shared" si="22"/>
        <v>0.7377187899345149</v>
      </c>
      <c r="O47" s="13">
        <f t="shared" si="23"/>
        <v>0.98791083969511451</v>
      </c>
    </row>
    <row r="48" spans="2:15" x14ac:dyDescent="0.3">
      <c r="B48">
        <v>8</v>
      </c>
      <c r="D48">
        <v>18</v>
      </c>
      <c r="E48">
        <f t="shared" si="12"/>
        <v>18</v>
      </c>
      <c r="F48">
        <f t="shared" si="13"/>
        <v>0</v>
      </c>
      <c r="G48">
        <f>COUNTIF(E39:E68,"&gt;="&amp;E48)</f>
        <v>21</v>
      </c>
      <c r="H48">
        <f t="shared" si="16"/>
        <v>0</v>
      </c>
      <c r="I48">
        <f t="shared" si="17"/>
        <v>1</v>
      </c>
      <c r="J48" s="13">
        <f t="shared" si="18"/>
        <v>0.8628148148148147</v>
      </c>
      <c r="K48" s="13">
        <f t="shared" si="19"/>
        <v>5.4721204721204725E-3</v>
      </c>
      <c r="L48" s="13">
        <f t="shared" si="20"/>
        <v>6.3825675301710294E-2</v>
      </c>
      <c r="M48" s="13">
        <f t="shared" si="21"/>
        <v>0.12509602488029981</v>
      </c>
      <c r="N48" s="13">
        <f t="shared" si="22"/>
        <v>0.7377187899345149</v>
      </c>
      <c r="O48" s="13">
        <f t="shared" si="23"/>
        <v>0.98791083969511451</v>
      </c>
    </row>
    <row r="49" spans="2:15" x14ac:dyDescent="0.3">
      <c r="B49">
        <v>26</v>
      </c>
      <c r="D49">
        <v>18</v>
      </c>
      <c r="E49">
        <f t="shared" si="12"/>
        <v>18</v>
      </c>
      <c r="F49">
        <f t="shared" si="13"/>
        <v>0</v>
      </c>
      <c r="G49">
        <f>COUNTIF(E39:E68,"&gt;="&amp;E49)</f>
        <v>21</v>
      </c>
      <c r="H49">
        <f t="shared" si="16"/>
        <v>0</v>
      </c>
      <c r="I49">
        <f t="shared" si="17"/>
        <v>1</v>
      </c>
      <c r="J49" s="13">
        <f t="shared" si="18"/>
        <v>0.8628148148148147</v>
      </c>
      <c r="K49" s="13">
        <f t="shared" si="19"/>
        <v>5.4721204721204725E-3</v>
      </c>
      <c r="L49" s="13">
        <f t="shared" si="20"/>
        <v>6.3825675301710294E-2</v>
      </c>
      <c r="M49" s="13">
        <f t="shared" si="21"/>
        <v>0.12509602488029981</v>
      </c>
      <c r="N49" s="13">
        <f t="shared" si="22"/>
        <v>0.7377187899345149</v>
      </c>
      <c r="O49" s="13">
        <f t="shared" si="23"/>
        <v>0.98791083969511451</v>
      </c>
    </row>
    <row r="50" spans="2:15" x14ac:dyDescent="0.3">
      <c r="B50" s="14">
        <v>19</v>
      </c>
      <c r="C50" s="14">
        <v>19</v>
      </c>
      <c r="D50" s="14"/>
      <c r="E50" s="14">
        <f t="shared" si="12"/>
        <v>19</v>
      </c>
      <c r="F50" s="14">
        <f t="shared" si="13"/>
        <v>1</v>
      </c>
      <c r="G50" s="14">
        <f>COUNTIF(E39:E68,"&gt;="&amp;E50)</f>
        <v>19</v>
      </c>
      <c r="H50" s="14">
        <f t="shared" si="16"/>
        <v>1</v>
      </c>
      <c r="I50" s="14">
        <f t="shared" si="17"/>
        <v>0</v>
      </c>
      <c r="J50" s="15">
        <f t="shared" si="18"/>
        <v>0.81740350877192969</v>
      </c>
      <c r="K50" s="15">
        <f t="shared" si="19"/>
        <v>8.396097080307606E-3</v>
      </c>
      <c r="L50" s="15">
        <f t="shared" si="20"/>
        <v>7.4898862726741622E-2</v>
      </c>
      <c r="M50" s="15">
        <f t="shared" si="21"/>
        <v>0.14679907342742302</v>
      </c>
      <c r="N50" s="15">
        <f t="shared" si="22"/>
        <v>0.67060443534450664</v>
      </c>
      <c r="O50" s="15">
        <f t="shared" si="23"/>
        <v>0.96420258219935273</v>
      </c>
    </row>
    <row r="51" spans="2:15" x14ac:dyDescent="0.3">
      <c r="B51">
        <v>1</v>
      </c>
      <c r="D51">
        <v>19</v>
      </c>
      <c r="E51">
        <f t="shared" si="12"/>
        <v>19</v>
      </c>
      <c r="F51">
        <f t="shared" si="13"/>
        <v>0</v>
      </c>
      <c r="G51">
        <f>COUNTIF(E39:E68,"&gt;="&amp;E51)</f>
        <v>19</v>
      </c>
      <c r="H51">
        <f t="shared" si="16"/>
        <v>0</v>
      </c>
      <c r="I51">
        <f t="shared" si="17"/>
        <v>1</v>
      </c>
      <c r="J51" s="13">
        <f t="shared" si="18"/>
        <v>0.81740350877192969</v>
      </c>
      <c r="K51" s="13">
        <f t="shared" si="19"/>
        <v>8.396097080307606E-3</v>
      </c>
      <c r="L51" s="13">
        <f t="shared" si="20"/>
        <v>7.4898862726741622E-2</v>
      </c>
      <c r="M51" s="13">
        <f t="shared" si="21"/>
        <v>0.14679907342742302</v>
      </c>
      <c r="N51" s="13">
        <f t="shared" si="22"/>
        <v>0.67060443534450664</v>
      </c>
      <c r="O51" s="13">
        <f t="shared" si="23"/>
        <v>0.96420258219935273</v>
      </c>
    </row>
    <row r="52" spans="2:15" x14ac:dyDescent="0.3">
      <c r="B52">
        <v>16</v>
      </c>
      <c r="D52">
        <v>19</v>
      </c>
      <c r="E52">
        <f t="shared" si="12"/>
        <v>19</v>
      </c>
      <c r="F52">
        <f t="shared" si="13"/>
        <v>0</v>
      </c>
      <c r="G52">
        <f>COUNTIF(E39:E68,"&gt;="&amp;E52)</f>
        <v>19</v>
      </c>
      <c r="H52">
        <f t="shared" si="16"/>
        <v>0</v>
      </c>
      <c r="I52">
        <f t="shared" si="17"/>
        <v>1</v>
      </c>
      <c r="J52" s="13">
        <f t="shared" si="18"/>
        <v>0.81740350877192969</v>
      </c>
      <c r="K52" s="13">
        <f t="shared" si="19"/>
        <v>8.396097080307606E-3</v>
      </c>
      <c r="L52" s="13">
        <f t="shared" si="20"/>
        <v>7.4898862726741622E-2</v>
      </c>
      <c r="M52" s="13">
        <f t="shared" si="21"/>
        <v>0.14679907342742302</v>
      </c>
      <c r="N52" s="13">
        <f t="shared" si="22"/>
        <v>0.67060443534450664</v>
      </c>
      <c r="O52" s="13">
        <f t="shared" si="23"/>
        <v>0.96420258219935273</v>
      </c>
    </row>
    <row r="53" spans="2:15" x14ac:dyDescent="0.3">
      <c r="B53" s="14">
        <v>23</v>
      </c>
      <c r="C53" s="14">
        <v>21</v>
      </c>
      <c r="D53" s="14"/>
      <c r="E53" s="14">
        <f t="shared" si="12"/>
        <v>21</v>
      </c>
      <c r="F53" s="14">
        <f t="shared" si="13"/>
        <v>1</v>
      </c>
      <c r="G53" s="14">
        <f>COUNTIF(E39:E68,"&gt;="&amp;E53)</f>
        <v>16</v>
      </c>
      <c r="H53" s="14">
        <f t="shared" si="16"/>
        <v>1</v>
      </c>
      <c r="I53" s="14">
        <f t="shared" si="17"/>
        <v>0</v>
      </c>
      <c r="J53" s="15">
        <f t="shared" si="18"/>
        <v>0.76631578947368406</v>
      </c>
      <c r="K53" s="15">
        <f t="shared" si="19"/>
        <v>1.2562763746974272E-2</v>
      </c>
      <c r="L53" s="15">
        <f t="shared" si="20"/>
        <v>8.5891536199890997E-2</v>
      </c>
      <c r="M53" s="15">
        <f t="shared" si="21"/>
        <v>0.16834431752860463</v>
      </c>
      <c r="N53" s="15">
        <f t="shared" si="22"/>
        <v>0.59797147194507949</v>
      </c>
      <c r="O53" s="15">
        <f t="shared" si="23"/>
        <v>0.93466010700228863</v>
      </c>
    </row>
    <row r="54" spans="2:15" x14ac:dyDescent="0.3">
      <c r="B54">
        <v>2</v>
      </c>
      <c r="D54">
        <v>21</v>
      </c>
      <c r="E54">
        <f t="shared" si="12"/>
        <v>21</v>
      </c>
      <c r="F54">
        <f t="shared" si="13"/>
        <v>0</v>
      </c>
      <c r="G54">
        <f>COUNTIF(E39:E68,"&gt;="&amp;E54)</f>
        <v>16</v>
      </c>
      <c r="H54">
        <f t="shared" si="16"/>
        <v>0</v>
      </c>
      <c r="I54">
        <f t="shared" si="17"/>
        <v>1</v>
      </c>
      <c r="J54" s="13">
        <f t="shared" si="18"/>
        <v>0.76631578947368406</v>
      </c>
      <c r="K54" s="13">
        <f t="shared" si="19"/>
        <v>1.2562763746974272E-2</v>
      </c>
      <c r="L54" s="13">
        <f t="shared" si="20"/>
        <v>8.5891536199890997E-2</v>
      </c>
      <c r="M54" s="13">
        <f t="shared" si="21"/>
        <v>0.16834431752860463</v>
      </c>
      <c r="N54" s="13">
        <f t="shared" si="22"/>
        <v>0.59797147194507949</v>
      </c>
      <c r="O54" s="13">
        <f t="shared" si="23"/>
        <v>0.93466010700228863</v>
      </c>
    </row>
    <row r="55" spans="2:15" x14ac:dyDescent="0.3">
      <c r="B55">
        <v>17</v>
      </c>
      <c r="D55">
        <v>21</v>
      </c>
      <c r="E55">
        <f t="shared" si="12"/>
        <v>21</v>
      </c>
      <c r="F55">
        <f t="shared" si="13"/>
        <v>0</v>
      </c>
      <c r="G55">
        <f>COUNTIF(E39:E68,"&gt;="&amp;E55)</f>
        <v>16</v>
      </c>
      <c r="H55">
        <f t="shared" si="16"/>
        <v>0</v>
      </c>
      <c r="I55">
        <f t="shared" si="17"/>
        <v>1</v>
      </c>
      <c r="J55" s="13">
        <f t="shared" si="18"/>
        <v>0.76631578947368406</v>
      </c>
      <c r="K55" s="13">
        <f t="shared" si="19"/>
        <v>1.2562763746974272E-2</v>
      </c>
      <c r="L55" s="13">
        <f t="shared" si="20"/>
        <v>8.5891536199890997E-2</v>
      </c>
      <c r="M55" s="13">
        <f t="shared" si="21"/>
        <v>0.16834431752860463</v>
      </c>
      <c r="N55" s="13">
        <f t="shared" si="22"/>
        <v>0.59797147194507949</v>
      </c>
      <c r="O55" s="13">
        <f t="shared" si="23"/>
        <v>0.93466010700228863</v>
      </c>
    </row>
    <row r="56" spans="2:15" x14ac:dyDescent="0.3">
      <c r="B56">
        <v>24</v>
      </c>
      <c r="D56">
        <v>21</v>
      </c>
      <c r="E56">
        <f t="shared" si="12"/>
        <v>21</v>
      </c>
      <c r="F56">
        <f t="shared" si="13"/>
        <v>0</v>
      </c>
      <c r="G56">
        <f>COUNTIF(E39:E68,"&gt;="&amp;E56)</f>
        <v>16</v>
      </c>
      <c r="H56">
        <f t="shared" si="16"/>
        <v>0</v>
      </c>
      <c r="I56">
        <f t="shared" si="17"/>
        <v>1</v>
      </c>
      <c r="J56" s="13">
        <f t="shared" si="18"/>
        <v>0.76631578947368406</v>
      </c>
      <c r="K56" s="13">
        <f t="shared" si="19"/>
        <v>1.2562763746974272E-2</v>
      </c>
      <c r="L56" s="13">
        <f t="shared" si="20"/>
        <v>8.5891536199890997E-2</v>
      </c>
      <c r="M56" s="13">
        <f t="shared" si="21"/>
        <v>0.16834431752860463</v>
      </c>
      <c r="N56" s="13">
        <f t="shared" si="22"/>
        <v>0.59797147194507949</v>
      </c>
      <c r="O56" s="13">
        <f t="shared" si="23"/>
        <v>0.93466010700228863</v>
      </c>
    </row>
    <row r="57" spans="2:15" x14ac:dyDescent="0.3">
      <c r="B57">
        <v>6</v>
      </c>
      <c r="D57">
        <v>23</v>
      </c>
      <c r="E57">
        <f t="shared" si="12"/>
        <v>23</v>
      </c>
      <c r="F57">
        <f t="shared" si="13"/>
        <v>0</v>
      </c>
      <c r="G57">
        <f>COUNTIF(E39:E68,"&gt;="&amp;E57)</f>
        <v>12</v>
      </c>
      <c r="H57">
        <f t="shared" si="16"/>
        <v>0</v>
      </c>
      <c r="I57">
        <f t="shared" si="17"/>
        <v>1</v>
      </c>
      <c r="J57" s="13">
        <f t="shared" si="18"/>
        <v>0.76631578947368406</v>
      </c>
      <c r="K57" s="13">
        <f t="shared" si="19"/>
        <v>1.2562763746974272E-2</v>
      </c>
      <c r="L57" s="13">
        <f t="shared" si="20"/>
        <v>8.5891536199890997E-2</v>
      </c>
      <c r="M57" s="13">
        <f t="shared" si="21"/>
        <v>0.16834431752860463</v>
      </c>
      <c r="N57" s="13">
        <f t="shared" si="22"/>
        <v>0.59797147194507949</v>
      </c>
      <c r="O57" s="13">
        <f t="shared" si="23"/>
        <v>0.93466010700228863</v>
      </c>
    </row>
    <row r="58" spans="2:15" x14ac:dyDescent="0.3">
      <c r="B58">
        <v>10</v>
      </c>
      <c r="D58">
        <v>23</v>
      </c>
      <c r="E58">
        <f t="shared" si="12"/>
        <v>23</v>
      </c>
      <c r="F58">
        <f t="shared" si="13"/>
        <v>0</v>
      </c>
      <c r="G58">
        <f>COUNTIF(E39:E68,"&gt;="&amp;E58)</f>
        <v>12</v>
      </c>
      <c r="H58">
        <f t="shared" si="16"/>
        <v>0</v>
      </c>
      <c r="I58">
        <f t="shared" si="17"/>
        <v>1</v>
      </c>
      <c r="J58" s="13">
        <f t="shared" si="18"/>
        <v>0.76631578947368406</v>
      </c>
      <c r="K58" s="13">
        <f t="shared" si="19"/>
        <v>1.2562763746974272E-2</v>
      </c>
      <c r="L58" s="13">
        <f t="shared" si="20"/>
        <v>8.5891536199890997E-2</v>
      </c>
      <c r="M58" s="13">
        <f t="shared" si="21"/>
        <v>0.16834431752860463</v>
      </c>
      <c r="N58" s="13">
        <f t="shared" si="22"/>
        <v>0.59797147194507949</v>
      </c>
      <c r="O58" s="13">
        <f t="shared" si="23"/>
        <v>0.93466010700228863</v>
      </c>
    </row>
    <row r="59" spans="2:15" x14ac:dyDescent="0.3">
      <c r="B59">
        <v>28</v>
      </c>
      <c r="D59">
        <v>24</v>
      </c>
      <c r="E59">
        <f t="shared" si="12"/>
        <v>24</v>
      </c>
      <c r="F59">
        <f t="shared" si="13"/>
        <v>0</v>
      </c>
      <c r="G59">
        <f>COUNTIF(E39:E68,"&gt;="&amp;E59)</f>
        <v>10</v>
      </c>
      <c r="H59">
        <f t="shared" si="16"/>
        <v>0</v>
      </c>
      <c r="I59">
        <f t="shared" si="17"/>
        <v>1</v>
      </c>
      <c r="J59" s="13">
        <f t="shared" si="18"/>
        <v>0.76631578947368406</v>
      </c>
      <c r="K59" s="13">
        <f t="shared" si="19"/>
        <v>1.2562763746974272E-2</v>
      </c>
      <c r="L59" s="13">
        <f t="shared" si="20"/>
        <v>8.5891536199890997E-2</v>
      </c>
      <c r="M59" s="13">
        <f t="shared" si="21"/>
        <v>0.16834431752860463</v>
      </c>
      <c r="N59" s="13">
        <f t="shared" si="22"/>
        <v>0.59797147194507949</v>
      </c>
      <c r="O59" s="13">
        <f t="shared" si="23"/>
        <v>0.93466010700228863</v>
      </c>
    </row>
    <row r="60" spans="2:15" x14ac:dyDescent="0.3">
      <c r="B60">
        <v>30</v>
      </c>
      <c r="D60">
        <v>27</v>
      </c>
      <c r="E60">
        <f t="shared" si="12"/>
        <v>27</v>
      </c>
      <c r="F60">
        <f t="shared" si="13"/>
        <v>0</v>
      </c>
      <c r="G60">
        <f>COUNTIF(E39:E68,"&gt;="&amp;E60)</f>
        <v>9</v>
      </c>
      <c r="H60">
        <f t="shared" si="16"/>
        <v>0</v>
      </c>
      <c r="I60">
        <f t="shared" si="17"/>
        <v>1</v>
      </c>
      <c r="J60" s="13">
        <f t="shared" si="18"/>
        <v>0.76631578947368406</v>
      </c>
      <c r="K60" s="13">
        <f t="shared" si="19"/>
        <v>1.2562763746974272E-2</v>
      </c>
      <c r="L60" s="13">
        <f t="shared" si="20"/>
        <v>8.5891536199890997E-2</v>
      </c>
      <c r="M60" s="13">
        <f t="shared" si="21"/>
        <v>0.16834431752860463</v>
      </c>
      <c r="N60" s="13">
        <f t="shared" si="22"/>
        <v>0.59797147194507949</v>
      </c>
      <c r="O60" s="13">
        <f t="shared" si="23"/>
        <v>0.93466010700228863</v>
      </c>
    </row>
    <row r="61" spans="2:15" x14ac:dyDescent="0.3">
      <c r="B61">
        <v>12</v>
      </c>
      <c r="D61">
        <v>28</v>
      </c>
      <c r="E61">
        <f t="shared" si="12"/>
        <v>28</v>
      </c>
      <c r="F61">
        <f t="shared" si="13"/>
        <v>0</v>
      </c>
      <c r="G61">
        <f>COUNTIF(E39:E68,"&gt;="&amp;E61)</f>
        <v>8</v>
      </c>
      <c r="H61">
        <f t="shared" si="16"/>
        <v>0</v>
      </c>
      <c r="I61">
        <f t="shared" si="17"/>
        <v>1</v>
      </c>
      <c r="J61" s="13">
        <f t="shared" si="18"/>
        <v>0.76631578947368406</v>
      </c>
      <c r="K61" s="13">
        <f t="shared" si="19"/>
        <v>1.2562763746974272E-2</v>
      </c>
      <c r="L61" s="13">
        <f t="shared" si="20"/>
        <v>8.5891536199890997E-2</v>
      </c>
      <c r="M61" s="13">
        <f t="shared" si="21"/>
        <v>0.16834431752860463</v>
      </c>
      <c r="N61" s="13">
        <f t="shared" si="22"/>
        <v>0.59797147194507949</v>
      </c>
      <c r="O61" s="13">
        <f t="shared" si="23"/>
        <v>0.93466010700228863</v>
      </c>
    </row>
    <row r="62" spans="2:15" x14ac:dyDescent="0.3">
      <c r="B62">
        <v>25</v>
      </c>
      <c r="D62">
        <v>28</v>
      </c>
      <c r="E62">
        <f t="shared" si="12"/>
        <v>28</v>
      </c>
      <c r="F62">
        <f t="shared" si="13"/>
        <v>0</v>
      </c>
      <c r="G62">
        <f>COUNTIF(E39:E68,"&gt;="&amp;E62)</f>
        <v>8</v>
      </c>
      <c r="H62">
        <f t="shared" si="16"/>
        <v>0</v>
      </c>
      <c r="I62">
        <f t="shared" si="17"/>
        <v>1</v>
      </c>
      <c r="J62" s="13">
        <f t="shared" si="18"/>
        <v>0.76631578947368406</v>
      </c>
      <c r="K62" s="13">
        <f t="shared" si="19"/>
        <v>1.2562763746974272E-2</v>
      </c>
      <c r="L62" s="13">
        <f t="shared" si="20"/>
        <v>8.5891536199890997E-2</v>
      </c>
      <c r="M62" s="13">
        <f t="shared" si="21"/>
        <v>0.16834431752860463</v>
      </c>
      <c r="N62" s="13">
        <f t="shared" si="22"/>
        <v>0.59797147194507949</v>
      </c>
      <c r="O62" s="13">
        <f t="shared" si="23"/>
        <v>0.93466010700228863</v>
      </c>
    </row>
    <row r="63" spans="2:15" x14ac:dyDescent="0.3">
      <c r="B63">
        <v>13</v>
      </c>
      <c r="D63">
        <v>29</v>
      </c>
      <c r="E63">
        <f t="shared" si="12"/>
        <v>29</v>
      </c>
      <c r="F63">
        <f t="shared" si="13"/>
        <v>0</v>
      </c>
      <c r="G63">
        <f>COUNTIF(E39:E68,"&gt;="&amp;E63)</f>
        <v>6</v>
      </c>
      <c r="H63">
        <f t="shared" si="16"/>
        <v>0</v>
      </c>
      <c r="I63">
        <f t="shared" si="17"/>
        <v>1</v>
      </c>
      <c r="J63" s="13">
        <f t="shared" si="18"/>
        <v>0.76631578947368406</v>
      </c>
      <c r="K63" s="13">
        <f t="shared" si="19"/>
        <v>1.2562763746974272E-2</v>
      </c>
      <c r="L63" s="13">
        <f t="shared" si="20"/>
        <v>8.5891536199890997E-2</v>
      </c>
      <c r="M63" s="13">
        <f t="shared" si="21"/>
        <v>0.16834431752860463</v>
      </c>
      <c r="N63" s="13">
        <f t="shared" si="22"/>
        <v>0.59797147194507949</v>
      </c>
      <c r="O63" s="13">
        <f t="shared" si="23"/>
        <v>0.93466010700228863</v>
      </c>
    </row>
    <row r="64" spans="2:15" x14ac:dyDescent="0.3">
      <c r="B64">
        <v>18</v>
      </c>
      <c r="D64">
        <v>29</v>
      </c>
      <c r="E64">
        <f t="shared" si="12"/>
        <v>29</v>
      </c>
      <c r="F64">
        <f t="shared" si="13"/>
        <v>0</v>
      </c>
      <c r="G64">
        <f>COUNTIF(E39:E68,"&gt;="&amp;E64)</f>
        <v>6</v>
      </c>
      <c r="H64">
        <f t="shared" si="16"/>
        <v>0</v>
      </c>
      <c r="I64">
        <f t="shared" si="17"/>
        <v>1</v>
      </c>
      <c r="J64" s="13">
        <f t="shared" si="18"/>
        <v>0.76631578947368406</v>
      </c>
      <c r="K64" s="13">
        <f t="shared" si="19"/>
        <v>1.2562763746974272E-2</v>
      </c>
      <c r="L64" s="13">
        <f t="shared" si="20"/>
        <v>8.5891536199890997E-2</v>
      </c>
      <c r="M64" s="13">
        <f t="shared" si="21"/>
        <v>0.16834431752860463</v>
      </c>
      <c r="N64" s="13">
        <f t="shared" si="22"/>
        <v>0.59797147194507949</v>
      </c>
      <c r="O64" s="13">
        <f t="shared" si="23"/>
        <v>0.93466010700228863</v>
      </c>
    </row>
    <row r="65" spans="2:15" x14ac:dyDescent="0.3">
      <c r="B65">
        <v>20</v>
      </c>
      <c r="D65">
        <v>30</v>
      </c>
      <c r="E65">
        <f t="shared" si="12"/>
        <v>30</v>
      </c>
      <c r="F65">
        <f t="shared" si="13"/>
        <v>0</v>
      </c>
      <c r="G65">
        <f>COUNTIF(E39:E68,"&gt;="&amp;E65)</f>
        <v>4</v>
      </c>
      <c r="H65">
        <f t="shared" si="16"/>
        <v>0</v>
      </c>
      <c r="I65">
        <f t="shared" si="17"/>
        <v>1</v>
      </c>
      <c r="J65" s="13">
        <f t="shared" si="18"/>
        <v>0.76631578947368406</v>
      </c>
      <c r="K65" s="13">
        <f t="shared" si="19"/>
        <v>1.2562763746974272E-2</v>
      </c>
      <c r="L65" s="13">
        <f t="shared" si="20"/>
        <v>8.5891536199890997E-2</v>
      </c>
      <c r="M65" s="13">
        <f t="shared" si="21"/>
        <v>0.16834431752860463</v>
      </c>
      <c r="N65" s="13">
        <f t="shared" si="22"/>
        <v>0.59797147194507949</v>
      </c>
      <c r="O65" s="13">
        <f t="shared" si="23"/>
        <v>0.93466010700228863</v>
      </c>
    </row>
    <row r="66" spans="2:15" x14ac:dyDescent="0.3">
      <c r="B66">
        <v>21</v>
      </c>
      <c r="D66">
        <v>30</v>
      </c>
      <c r="E66">
        <f t="shared" si="12"/>
        <v>30</v>
      </c>
      <c r="F66">
        <f t="shared" si="13"/>
        <v>0</v>
      </c>
      <c r="G66">
        <f>COUNTIF(E39:E68,"&gt;="&amp;E66)</f>
        <v>4</v>
      </c>
      <c r="H66">
        <f t="shared" si="16"/>
        <v>0</v>
      </c>
      <c r="I66">
        <f t="shared" si="17"/>
        <v>1</v>
      </c>
      <c r="J66" s="13">
        <f t="shared" si="18"/>
        <v>0.76631578947368406</v>
      </c>
      <c r="K66" s="13">
        <f t="shared" si="19"/>
        <v>1.2562763746974272E-2</v>
      </c>
      <c r="L66" s="13">
        <f t="shared" si="20"/>
        <v>8.5891536199890997E-2</v>
      </c>
      <c r="M66" s="13">
        <f t="shared" si="21"/>
        <v>0.16834431752860463</v>
      </c>
      <c r="N66" s="13">
        <f t="shared" si="22"/>
        <v>0.59797147194507949</v>
      </c>
      <c r="O66" s="13">
        <f t="shared" si="23"/>
        <v>0.93466010700228863</v>
      </c>
    </row>
    <row r="67" spans="2:15" x14ac:dyDescent="0.3">
      <c r="B67">
        <v>14</v>
      </c>
      <c r="D67">
        <v>32</v>
      </c>
      <c r="E67">
        <f t="shared" si="12"/>
        <v>32</v>
      </c>
      <c r="F67">
        <f t="shared" si="13"/>
        <v>0</v>
      </c>
      <c r="G67">
        <f>COUNTIF(E39:E68,"&gt;="&amp;E67)</f>
        <v>2</v>
      </c>
      <c r="H67">
        <f t="shared" si="16"/>
        <v>0</v>
      </c>
      <c r="I67">
        <f t="shared" si="17"/>
        <v>1</v>
      </c>
      <c r="J67" s="13">
        <f t="shared" si="18"/>
        <v>0.76631578947368406</v>
      </c>
      <c r="K67" s="13">
        <f t="shared" si="19"/>
        <v>1.2562763746974272E-2</v>
      </c>
      <c r="L67" s="13">
        <f t="shared" si="20"/>
        <v>8.5891536199890997E-2</v>
      </c>
      <c r="M67" s="13">
        <f t="shared" si="21"/>
        <v>0.16834431752860463</v>
      </c>
      <c r="N67" s="13">
        <f t="shared" si="22"/>
        <v>0.59797147194507949</v>
      </c>
      <c r="O67" s="13">
        <f t="shared" si="23"/>
        <v>0.93466010700228863</v>
      </c>
    </row>
    <row r="68" spans="2:15" x14ac:dyDescent="0.3">
      <c r="B68">
        <v>4</v>
      </c>
      <c r="D68">
        <v>34</v>
      </c>
      <c r="E68">
        <f t="shared" si="12"/>
        <v>34</v>
      </c>
      <c r="F68">
        <f t="shared" si="13"/>
        <v>0</v>
      </c>
      <c r="G68">
        <f>COUNTIF(E39:E68,"&gt;="&amp;E68)</f>
        <v>1</v>
      </c>
      <c r="H68">
        <f t="shared" si="16"/>
        <v>0</v>
      </c>
      <c r="I68">
        <f t="shared" si="17"/>
        <v>1</v>
      </c>
      <c r="J68" s="13">
        <f t="shared" si="18"/>
        <v>0.76631578947368406</v>
      </c>
      <c r="K68" s="13">
        <f t="shared" si="19"/>
        <v>1.2562763746974272E-2</v>
      </c>
      <c r="L68" s="13">
        <f t="shared" si="20"/>
        <v>8.5891536199890997E-2</v>
      </c>
      <c r="M68" s="13">
        <f t="shared" si="21"/>
        <v>0.16834431752860463</v>
      </c>
      <c r="N68" s="13">
        <f t="shared" si="22"/>
        <v>0.59797147194507949</v>
      </c>
      <c r="O68" s="13">
        <f t="shared" si="23"/>
        <v>0.93466010700228863</v>
      </c>
    </row>
    <row r="69" spans="2:15" x14ac:dyDescent="0.3">
      <c r="J69" s="13"/>
      <c r="K69" s="13"/>
      <c r="L69" s="13"/>
      <c r="M69" s="13"/>
      <c r="N69" s="13"/>
      <c r="O69" s="13"/>
    </row>
    <row r="70" spans="2:15" x14ac:dyDescent="0.3">
      <c r="B70" s="46" t="s">
        <v>87</v>
      </c>
      <c r="C70" s="50" t="s">
        <v>88</v>
      </c>
      <c r="D70" s="50" t="s">
        <v>89</v>
      </c>
      <c r="E70" s="105" t="s">
        <v>90</v>
      </c>
      <c r="F70" s="50" t="s">
        <v>91</v>
      </c>
      <c r="G70" s="50" t="s">
        <v>147</v>
      </c>
      <c r="H70" s="50" t="s">
        <v>148</v>
      </c>
      <c r="I70" s="50" t="s">
        <v>149</v>
      </c>
      <c r="J70" s="105" t="s">
        <v>150</v>
      </c>
      <c r="K70" s="50" t="s">
        <v>162</v>
      </c>
      <c r="L70" s="50" t="s">
        <v>151</v>
      </c>
      <c r="M70" s="50" t="s">
        <v>95</v>
      </c>
      <c r="N70" s="50" t="s">
        <v>163</v>
      </c>
      <c r="O70" s="50" t="s">
        <v>164</v>
      </c>
    </row>
    <row r="71" spans="2:15" x14ac:dyDescent="0.3">
      <c r="B71" s="46"/>
      <c r="C71" s="50"/>
      <c r="D71" s="50"/>
      <c r="E71" s="105"/>
      <c r="F71" s="50"/>
      <c r="G71" s="50"/>
      <c r="H71" s="50"/>
      <c r="I71" s="50"/>
      <c r="J71" s="105"/>
      <c r="K71" s="50"/>
      <c r="L71" s="50"/>
      <c r="M71" s="50"/>
      <c r="N71" s="50"/>
      <c r="O71" s="50"/>
    </row>
    <row r="72" spans="2:15" x14ac:dyDescent="0.3">
      <c r="E72">
        <v>0</v>
      </c>
      <c r="J72" s="42">
        <v>1</v>
      </c>
    </row>
    <row r="73" spans="2:15" x14ac:dyDescent="0.3">
      <c r="E73" s="29">
        <v>0</v>
      </c>
      <c r="F73" s="29"/>
      <c r="G73" s="29"/>
      <c r="H73" s="29"/>
      <c r="I73" s="29"/>
      <c r="J73" s="30">
        <v>0.95</v>
      </c>
    </row>
    <row r="74" spans="2:15" x14ac:dyDescent="0.3">
      <c r="B74" s="14">
        <v>14</v>
      </c>
      <c r="C74" s="14">
        <v>1</v>
      </c>
      <c r="D74" s="14"/>
      <c r="E74" s="14">
        <v>1</v>
      </c>
      <c r="F74" s="14">
        <f>IF(C74&gt;0,1,0)</f>
        <v>1</v>
      </c>
      <c r="G74" s="16">
        <v>20</v>
      </c>
      <c r="H74" s="14">
        <v>1</v>
      </c>
      <c r="I74" s="14">
        <v>0</v>
      </c>
      <c r="J74" s="15">
        <v>0.95</v>
      </c>
      <c r="K74" s="15">
        <v>2.631578947368421E-3</v>
      </c>
      <c r="L74" s="15">
        <v>4.8733971724044818E-2</v>
      </c>
      <c r="M74" s="15">
        <v>9.5516829402721187E-2</v>
      </c>
      <c r="N74" s="15">
        <f t="shared" ref="N74:N75" si="24">MAX(J74-M74,0)</f>
        <v>0.85448317059727874</v>
      </c>
      <c r="O74" s="15">
        <f t="shared" ref="O74:O75" si="25">MIN(J74+M74,1)</f>
        <v>1</v>
      </c>
    </row>
    <row r="75" spans="2:15" x14ac:dyDescent="0.3">
      <c r="B75">
        <v>8</v>
      </c>
      <c r="D75">
        <v>2</v>
      </c>
      <c r="E75">
        <v>2</v>
      </c>
      <c r="F75">
        <f>IF(C75&gt;0,1,0)</f>
        <v>0</v>
      </c>
      <c r="G75">
        <v>19</v>
      </c>
      <c r="H75">
        <v>0</v>
      </c>
      <c r="I75">
        <v>1</v>
      </c>
      <c r="J75" s="13">
        <v>0.95</v>
      </c>
      <c r="K75" s="13">
        <v>2.631578947368421E-3</v>
      </c>
      <c r="L75" s="13">
        <v>4.8733971724044818E-2</v>
      </c>
      <c r="M75" s="13">
        <v>9.5516829402721187E-2</v>
      </c>
      <c r="N75" s="13">
        <f t="shared" si="24"/>
        <v>0.85448317059727874</v>
      </c>
      <c r="O75" s="13">
        <f t="shared" si="25"/>
        <v>1</v>
      </c>
    </row>
    <row r="76" spans="2:15" x14ac:dyDescent="0.3">
      <c r="E76" s="29">
        <v>2</v>
      </c>
      <c r="F76" s="29"/>
      <c r="G76" s="29"/>
      <c r="H76" s="29"/>
      <c r="I76" s="29"/>
      <c r="J76" s="30">
        <v>0.89722222222222214</v>
      </c>
      <c r="K76" s="13"/>
      <c r="L76" s="13"/>
      <c r="M76" s="13"/>
      <c r="N76" s="13"/>
      <c r="O76" s="13"/>
    </row>
    <row r="77" spans="2:15" x14ac:dyDescent="0.3">
      <c r="B77" s="14">
        <v>2</v>
      </c>
      <c r="C77" s="14">
        <v>3</v>
      </c>
      <c r="D77" s="14"/>
      <c r="E77" s="14">
        <v>3</v>
      </c>
      <c r="F77" s="14">
        <f>IF(C77&gt;0,1,0)</f>
        <v>1</v>
      </c>
      <c r="G77" s="14">
        <v>18</v>
      </c>
      <c r="H77" s="14">
        <v>1</v>
      </c>
      <c r="I77" s="14">
        <v>0</v>
      </c>
      <c r="J77" s="15">
        <v>0.89722222222222214</v>
      </c>
      <c r="K77" s="15">
        <v>5.8995528035775714E-3</v>
      </c>
      <c r="L77" s="15">
        <v>6.8914334707089159E-2</v>
      </c>
      <c r="M77" s="15">
        <v>0.13506961404443338</v>
      </c>
      <c r="N77" s="15">
        <f t="shared" ref="N77" si="26">MAX(J77-M77,0)</f>
        <v>0.76215260817778874</v>
      </c>
      <c r="O77" s="15">
        <f t="shared" ref="O77" si="27">MIN(J77+M77,1)</f>
        <v>1</v>
      </c>
    </row>
    <row r="78" spans="2:15" x14ac:dyDescent="0.3">
      <c r="B78" s="14"/>
      <c r="C78" s="14"/>
      <c r="D78" s="14"/>
      <c r="E78" s="29">
        <v>3</v>
      </c>
      <c r="F78" s="29"/>
      <c r="G78" s="29"/>
      <c r="H78" s="29"/>
      <c r="I78" s="29"/>
      <c r="J78" s="30">
        <v>0.84444444444444433</v>
      </c>
      <c r="K78" s="15"/>
      <c r="L78" s="15"/>
      <c r="M78" s="15"/>
      <c r="N78" s="15"/>
      <c r="O78" s="15"/>
    </row>
    <row r="79" spans="2:15" x14ac:dyDescent="0.3">
      <c r="B79" s="14">
        <v>18</v>
      </c>
      <c r="C79" s="14">
        <v>5</v>
      </c>
      <c r="D79" s="14"/>
      <c r="E79" s="14">
        <v>5</v>
      </c>
      <c r="F79" s="14">
        <f t="shared" ref="F79:F85" si="28">IF(C79&gt;0,1,0)</f>
        <v>1</v>
      </c>
      <c r="G79" s="14">
        <v>17</v>
      </c>
      <c r="H79" s="14">
        <v>1</v>
      </c>
      <c r="I79" s="14">
        <v>0</v>
      </c>
      <c r="J79" s="15">
        <v>0.84444444444444433</v>
      </c>
      <c r="K79" s="15">
        <v>9.5760233918128664E-3</v>
      </c>
      <c r="L79" s="15">
        <v>8.2634933508411806E-2</v>
      </c>
      <c r="M79" s="15">
        <v>0.1619614935413492</v>
      </c>
      <c r="N79" s="15">
        <f t="shared" ref="N79:N85" si="29">MAX(J79-M79,0)</f>
        <v>0.68248295090309519</v>
      </c>
      <c r="O79" s="15">
        <f t="shared" ref="O79:O85" si="30">MIN(J79+M79,1)</f>
        <v>1</v>
      </c>
    </row>
    <row r="80" spans="2:15" x14ac:dyDescent="0.3">
      <c r="B80">
        <v>17</v>
      </c>
      <c r="D80">
        <v>6</v>
      </c>
      <c r="E80">
        <v>6</v>
      </c>
      <c r="F80">
        <f t="shared" si="28"/>
        <v>0</v>
      </c>
      <c r="G80">
        <v>16</v>
      </c>
      <c r="H80">
        <v>0</v>
      </c>
      <c r="I80">
        <v>1</v>
      </c>
      <c r="J80" s="13">
        <v>0.84444444444444433</v>
      </c>
      <c r="K80" s="13">
        <v>9.5760233918128664E-3</v>
      </c>
      <c r="L80" s="13">
        <v>8.2634933508411806E-2</v>
      </c>
      <c r="M80" s="13">
        <v>0.1619614935413492</v>
      </c>
      <c r="N80" s="13">
        <f t="shared" si="29"/>
        <v>0.68248295090309519</v>
      </c>
      <c r="O80" s="13">
        <f t="shared" si="30"/>
        <v>1</v>
      </c>
    </row>
    <row r="81" spans="2:15" x14ac:dyDescent="0.3">
      <c r="B81">
        <v>19</v>
      </c>
      <c r="D81">
        <v>9</v>
      </c>
      <c r="E81">
        <v>9</v>
      </c>
      <c r="F81">
        <f t="shared" si="28"/>
        <v>0</v>
      </c>
      <c r="G81">
        <v>15</v>
      </c>
      <c r="H81">
        <v>0</v>
      </c>
      <c r="I81">
        <v>1</v>
      </c>
      <c r="J81" s="13">
        <v>0.84444444444444433</v>
      </c>
      <c r="K81" s="13">
        <v>9.5760233918128664E-3</v>
      </c>
      <c r="L81" s="13">
        <v>8.2634933508411806E-2</v>
      </c>
      <c r="M81" s="13">
        <v>0.1619614935413492</v>
      </c>
      <c r="N81" s="13">
        <f t="shared" si="29"/>
        <v>0.68248295090309519</v>
      </c>
      <c r="O81" s="13">
        <f t="shared" si="30"/>
        <v>1</v>
      </c>
    </row>
    <row r="82" spans="2:15" x14ac:dyDescent="0.3">
      <c r="B82">
        <v>15</v>
      </c>
      <c r="D82">
        <v>10</v>
      </c>
      <c r="E82">
        <v>10</v>
      </c>
      <c r="F82">
        <f t="shared" si="28"/>
        <v>0</v>
      </c>
      <c r="G82">
        <v>14</v>
      </c>
      <c r="H82">
        <v>0</v>
      </c>
      <c r="I82">
        <v>1</v>
      </c>
      <c r="J82" s="13">
        <v>0.84444444444444433</v>
      </c>
      <c r="K82" s="13">
        <v>9.5760233918128664E-3</v>
      </c>
      <c r="L82" s="13">
        <v>8.2634933508411806E-2</v>
      </c>
      <c r="M82" s="13">
        <v>0.1619614935413492</v>
      </c>
      <c r="N82" s="13">
        <f t="shared" si="29"/>
        <v>0.68248295090309519</v>
      </c>
      <c r="O82" s="13">
        <f t="shared" si="30"/>
        <v>1</v>
      </c>
    </row>
    <row r="83" spans="2:15" x14ac:dyDescent="0.3">
      <c r="B83">
        <v>3</v>
      </c>
      <c r="D83">
        <v>11</v>
      </c>
      <c r="E83">
        <v>11</v>
      </c>
      <c r="F83">
        <f t="shared" si="28"/>
        <v>0</v>
      </c>
      <c r="G83">
        <v>13</v>
      </c>
      <c r="H83">
        <v>0</v>
      </c>
      <c r="I83">
        <v>1</v>
      </c>
      <c r="J83" s="13">
        <v>0.84444444444444433</v>
      </c>
      <c r="K83" s="13">
        <v>9.5760233918128664E-3</v>
      </c>
      <c r="L83" s="13">
        <v>8.2634933508411806E-2</v>
      </c>
      <c r="M83" s="13">
        <v>0.1619614935413492</v>
      </c>
      <c r="N83" s="13">
        <f t="shared" si="29"/>
        <v>0.68248295090309519</v>
      </c>
      <c r="O83" s="13">
        <f t="shared" si="30"/>
        <v>1</v>
      </c>
    </row>
    <row r="84" spans="2:15" x14ac:dyDescent="0.3">
      <c r="B84">
        <v>13</v>
      </c>
      <c r="D84">
        <v>12</v>
      </c>
      <c r="E84">
        <v>12</v>
      </c>
      <c r="F84">
        <f t="shared" si="28"/>
        <v>0</v>
      </c>
      <c r="G84">
        <v>12</v>
      </c>
      <c r="H84">
        <v>0</v>
      </c>
      <c r="I84">
        <v>1</v>
      </c>
      <c r="J84" s="13">
        <v>0.84444444444444433</v>
      </c>
      <c r="K84" s="13">
        <v>9.5760233918128664E-3</v>
      </c>
      <c r="L84" s="13">
        <v>8.2634933508411806E-2</v>
      </c>
      <c r="M84" s="13">
        <v>0.1619614935413492</v>
      </c>
      <c r="N84" s="13">
        <f t="shared" si="29"/>
        <v>0.68248295090309519</v>
      </c>
      <c r="O84" s="13">
        <f t="shared" si="30"/>
        <v>1</v>
      </c>
    </row>
    <row r="85" spans="2:15" x14ac:dyDescent="0.3">
      <c r="B85">
        <v>6</v>
      </c>
      <c r="D85">
        <v>13</v>
      </c>
      <c r="E85">
        <v>13</v>
      </c>
      <c r="F85">
        <f t="shared" si="28"/>
        <v>0</v>
      </c>
      <c r="G85">
        <v>11</v>
      </c>
      <c r="H85">
        <v>0</v>
      </c>
      <c r="I85">
        <v>1</v>
      </c>
      <c r="J85" s="13">
        <v>0.84444444444444433</v>
      </c>
      <c r="K85" s="13">
        <v>9.5760233918128664E-3</v>
      </c>
      <c r="L85" s="13">
        <v>8.2634933508411806E-2</v>
      </c>
      <c r="M85" s="13">
        <v>0.1619614935413492</v>
      </c>
      <c r="N85" s="13">
        <f t="shared" si="29"/>
        <v>0.68248295090309519</v>
      </c>
      <c r="O85" s="13">
        <f t="shared" si="30"/>
        <v>1</v>
      </c>
    </row>
    <row r="86" spans="2:15" x14ac:dyDescent="0.3">
      <c r="E86" s="29">
        <v>13</v>
      </c>
      <c r="F86" s="29"/>
      <c r="G86" s="29"/>
      <c r="H86" s="29"/>
      <c r="I86" s="29"/>
      <c r="J86" s="30">
        <v>0.7599999999999999</v>
      </c>
      <c r="K86" s="13"/>
      <c r="L86" s="13"/>
      <c r="M86" s="13"/>
      <c r="N86" s="13"/>
      <c r="O86" s="13"/>
    </row>
    <row r="87" spans="2:15" x14ac:dyDescent="0.3">
      <c r="B87" s="14">
        <v>7</v>
      </c>
      <c r="C87" s="14">
        <v>14</v>
      </c>
      <c r="D87" s="14"/>
      <c r="E87" s="14">
        <v>14</v>
      </c>
      <c r="F87" s="14">
        <f>IF(C87&gt;0,1,0)</f>
        <v>1</v>
      </c>
      <c r="G87" s="14">
        <v>10</v>
      </c>
      <c r="H87" s="14">
        <v>1</v>
      </c>
      <c r="I87" s="14">
        <v>0</v>
      </c>
      <c r="J87" s="15">
        <v>0.7599999999999999</v>
      </c>
      <c r="K87" s="15">
        <v>2.0687134502923976E-2</v>
      </c>
      <c r="L87" s="15">
        <v>0.10931097332330768</v>
      </c>
      <c r="M87" s="15">
        <v>0.21424557082870163</v>
      </c>
      <c r="N87" s="15">
        <f t="shared" ref="N87" si="31">MAX(J87-M87,0)</f>
        <v>0.54575442917129824</v>
      </c>
      <c r="O87" s="15">
        <f t="shared" ref="O87" si="32">MIN(J87+M87,1)</f>
        <v>0.97424557082870156</v>
      </c>
    </row>
    <row r="88" spans="2:15" x14ac:dyDescent="0.3">
      <c r="B88" s="14"/>
      <c r="C88" s="14"/>
      <c r="D88" s="14"/>
      <c r="E88" s="29">
        <v>14</v>
      </c>
      <c r="F88" s="29"/>
      <c r="G88" s="29"/>
      <c r="H88" s="29"/>
      <c r="I88" s="29"/>
      <c r="J88" s="30">
        <v>0.67555555555555546</v>
      </c>
      <c r="K88" s="15"/>
      <c r="L88" s="15"/>
      <c r="M88" s="15"/>
      <c r="N88" s="15"/>
      <c r="O88" s="15"/>
    </row>
    <row r="89" spans="2:15" x14ac:dyDescent="0.3">
      <c r="B89" s="14">
        <v>20</v>
      </c>
      <c r="C89" s="14">
        <v>17</v>
      </c>
      <c r="D89" s="14"/>
      <c r="E89" s="14">
        <v>17</v>
      </c>
      <c r="F89" s="14">
        <f>IF(C89&gt;0,1,0)</f>
        <v>1</v>
      </c>
      <c r="G89" s="14">
        <v>9</v>
      </c>
      <c r="H89" s="14">
        <v>1</v>
      </c>
      <c r="I89" s="14">
        <v>0</v>
      </c>
      <c r="J89" s="15">
        <v>0.67555555555555546</v>
      </c>
      <c r="K89" s="15">
        <v>3.4576023391812864E-2</v>
      </c>
      <c r="L89" s="15">
        <v>0.12561705038349988</v>
      </c>
      <c r="M89" s="15">
        <v>0.2462048945958131</v>
      </c>
      <c r="N89" s="15">
        <f t="shared" ref="N89:N93" si="33">MAX(J89-M89,0)</f>
        <v>0.42935066095974239</v>
      </c>
      <c r="O89" s="15">
        <f t="shared" ref="O89:O93" si="34">MIN(J89+M89,1)</f>
        <v>0.92176045015136854</v>
      </c>
    </row>
    <row r="90" spans="2:15" x14ac:dyDescent="0.3">
      <c r="B90">
        <v>10</v>
      </c>
      <c r="D90">
        <v>17</v>
      </c>
      <c r="E90">
        <v>17</v>
      </c>
      <c r="F90">
        <f>IF(C90&gt;0,1,0)</f>
        <v>0</v>
      </c>
      <c r="G90">
        <v>9</v>
      </c>
      <c r="H90">
        <v>0</v>
      </c>
      <c r="I90">
        <v>1</v>
      </c>
      <c r="J90" s="13">
        <v>0.67555555555555546</v>
      </c>
      <c r="K90" s="13">
        <v>3.4576023391812864E-2</v>
      </c>
      <c r="L90" s="13">
        <v>0.12561705038349988</v>
      </c>
      <c r="M90" s="13">
        <v>0.2462048945958131</v>
      </c>
      <c r="N90" s="13">
        <f t="shared" si="33"/>
        <v>0.42935066095974239</v>
      </c>
      <c r="O90" s="13">
        <f t="shared" si="34"/>
        <v>0.92176045015136854</v>
      </c>
    </row>
    <row r="91" spans="2:15" x14ac:dyDescent="0.3">
      <c r="B91">
        <v>9</v>
      </c>
      <c r="D91">
        <v>18</v>
      </c>
      <c r="E91">
        <v>18</v>
      </c>
      <c r="F91">
        <f>IF(C91&gt;0,1,0)</f>
        <v>0</v>
      </c>
      <c r="G91">
        <v>7</v>
      </c>
      <c r="H91">
        <v>0</v>
      </c>
      <c r="I91">
        <v>1</v>
      </c>
      <c r="J91" s="13">
        <v>0.67555555555555546</v>
      </c>
      <c r="K91" s="13">
        <v>3.4576023391812864E-2</v>
      </c>
      <c r="L91" s="13">
        <v>0.12561705038349988</v>
      </c>
      <c r="M91" s="13">
        <v>0.2462048945958131</v>
      </c>
      <c r="N91" s="13">
        <f t="shared" si="33"/>
        <v>0.42935066095974239</v>
      </c>
      <c r="O91" s="13">
        <f t="shared" si="34"/>
        <v>0.92176045015136854</v>
      </c>
    </row>
    <row r="92" spans="2:15" x14ac:dyDescent="0.3">
      <c r="B92">
        <v>4</v>
      </c>
      <c r="D92">
        <v>19</v>
      </c>
      <c r="E92">
        <v>19</v>
      </c>
      <c r="F92">
        <f>IF(C92&gt;0,1,0)</f>
        <v>0</v>
      </c>
      <c r="G92">
        <v>6</v>
      </c>
      <c r="H92">
        <v>0</v>
      </c>
      <c r="I92">
        <v>1</v>
      </c>
      <c r="J92" s="13">
        <v>0.67555555555555546</v>
      </c>
      <c r="K92" s="13">
        <v>3.4576023391812864E-2</v>
      </c>
      <c r="L92" s="13">
        <v>0.12561705038349988</v>
      </c>
      <c r="M92" s="13">
        <v>0.2462048945958131</v>
      </c>
      <c r="N92" s="13">
        <f t="shared" si="33"/>
        <v>0.42935066095974239</v>
      </c>
      <c r="O92" s="13">
        <f t="shared" si="34"/>
        <v>0.92176045015136854</v>
      </c>
    </row>
    <row r="93" spans="2:15" x14ac:dyDescent="0.3">
      <c r="B93">
        <v>12</v>
      </c>
      <c r="D93">
        <v>21</v>
      </c>
      <c r="E93">
        <v>21</v>
      </c>
      <c r="F93">
        <f>IF(C93&gt;0,1,0)</f>
        <v>0</v>
      </c>
      <c r="G93">
        <v>5</v>
      </c>
      <c r="H93">
        <v>0</v>
      </c>
      <c r="I93">
        <v>1</v>
      </c>
      <c r="J93" s="13">
        <v>0.67555555555555546</v>
      </c>
      <c r="K93" s="13">
        <v>3.4576023391812864E-2</v>
      </c>
      <c r="L93" s="13">
        <v>0.12561705038349988</v>
      </c>
      <c r="M93" s="13">
        <v>0.2462048945958131</v>
      </c>
      <c r="N93" s="13">
        <f t="shared" si="33"/>
        <v>0.42935066095974239</v>
      </c>
      <c r="O93" s="13">
        <f t="shared" si="34"/>
        <v>0.92176045015136854</v>
      </c>
    </row>
    <row r="94" spans="2:15" x14ac:dyDescent="0.3">
      <c r="E94" s="29">
        <v>21</v>
      </c>
      <c r="F94" s="29"/>
      <c r="G94" s="29"/>
      <c r="H94" s="29"/>
      <c r="I94" s="29"/>
      <c r="J94" s="30">
        <v>0.5066666666666666</v>
      </c>
      <c r="K94" s="13"/>
      <c r="L94" s="13"/>
      <c r="M94" s="13"/>
      <c r="N94" s="13"/>
      <c r="O94" s="13"/>
    </row>
    <row r="95" spans="2:15" x14ac:dyDescent="0.3">
      <c r="B95" s="14">
        <v>16</v>
      </c>
      <c r="C95" s="14">
        <v>23</v>
      </c>
      <c r="D95" s="14"/>
      <c r="E95" s="14">
        <v>23</v>
      </c>
      <c r="F95" s="14">
        <f>IF(C95&gt;0,1,0)</f>
        <v>1</v>
      </c>
      <c r="G95" s="14">
        <v>4</v>
      </c>
      <c r="H95" s="14">
        <v>1</v>
      </c>
      <c r="I95" s="14">
        <v>0</v>
      </c>
      <c r="J95" s="15">
        <v>0.5066666666666666</v>
      </c>
      <c r="K95" s="15">
        <v>0.11790935672514619</v>
      </c>
      <c r="L95" s="15">
        <v>0.17397885496608095</v>
      </c>
      <c r="M95" s="15">
        <v>0.3409922898050361</v>
      </c>
      <c r="N95" s="15">
        <f t="shared" ref="N95:N98" si="35">MAX(J95-M95,0)</f>
        <v>0.1656743768616305</v>
      </c>
      <c r="O95" s="15">
        <f t="shared" ref="O95:O98" si="36">MIN(J95+M95,1)</f>
        <v>0.84765895647170275</v>
      </c>
    </row>
    <row r="96" spans="2:15" x14ac:dyDescent="0.3">
      <c r="B96">
        <v>1</v>
      </c>
      <c r="D96">
        <v>24</v>
      </c>
      <c r="E96">
        <v>24</v>
      </c>
      <c r="F96">
        <f>IF(C96&gt;0,1,0)</f>
        <v>0</v>
      </c>
      <c r="G96">
        <v>3</v>
      </c>
      <c r="H96">
        <v>0</v>
      </c>
      <c r="I96">
        <v>1</v>
      </c>
      <c r="J96" s="13">
        <v>0.5066666666666666</v>
      </c>
      <c r="K96" s="13">
        <v>0.11790935672514619</v>
      </c>
      <c r="L96" s="13">
        <v>0.17397885496608095</v>
      </c>
      <c r="M96" s="13">
        <v>0.3409922898050361</v>
      </c>
      <c r="N96" s="13">
        <f t="shared" si="35"/>
        <v>0.1656743768616305</v>
      </c>
      <c r="O96" s="13">
        <f t="shared" si="36"/>
        <v>0.84765895647170275</v>
      </c>
    </row>
    <row r="97" spans="2:15" x14ac:dyDescent="0.3">
      <c r="B97">
        <v>5</v>
      </c>
      <c r="D97">
        <v>24</v>
      </c>
      <c r="E97">
        <v>24</v>
      </c>
      <c r="F97">
        <f>IF(C97&gt;0,1,0)</f>
        <v>0</v>
      </c>
      <c r="G97">
        <v>3</v>
      </c>
      <c r="H97">
        <v>0</v>
      </c>
      <c r="I97">
        <v>1</v>
      </c>
      <c r="J97" s="13">
        <v>0.5066666666666666</v>
      </c>
      <c r="K97" s="13">
        <v>0.11790935672514619</v>
      </c>
      <c r="L97" s="13">
        <v>0.17397885496608095</v>
      </c>
      <c r="M97" s="13">
        <v>0.3409922898050361</v>
      </c>
      <c r="N97" s="13">
        <f t="shared" si="35"/>
        <v>0.1656743768616305</v>
      </c>
      <c r="O97" s="13">
        <f t="shared" si="36"/>
        <v>0.84765895647170275</v>
      </c>
    </row>
    <row r="98" spans="2:15" x14ac:dyDescent="0.3">
      <c r="B98">
        <v>11</v>
      </c>
      <c r="D98">
        <v>24</v>
      </c>
      <c r="E98">
        <v>24</v>
      </c>
      <c r="F98">
        <f>IF(C98&gt;0,1,0)</f>
        <v>0</v>
      </c>
      <c r="G98">
        <v>3</v>
      </c>
      <c r="H98">
        <v>0</v>
      </c>
      <c r="I98">
        <v>1</v>
      </c>
      <c r="J98" s="13">
        <v>0.5066666666666666</v>
      </c>
      <c r="K98" s="13">
        <v>0.11790935672514619</v>
      </c>
      <c r="L98" s="13">
        <v>0.17397885496608095</v>
      </c>
      <c r="M98" s="13">
        <v>0.3409922898050361</v>
      </c>
      <c r="N98" s="13">
        <f t="shared" si="35"/>
        <v>0.1656743768616305</v>
      </c>
      <c r="O98" s="13">
        <f t="shared" si="36"/>
        <v>0.84765895647170275</v>
      </c>
    </row>
    <row r="99" spans="2:15" x14ac:dyDescent="0.3">
      <c r="J99" s="13"/>
      <c r="K99" s="13"/>
      <c r="L99" s="13"/>
      <c r="M99" s="13"/>
      <c r="N99" s="13"/>
      <c r="O99" s="13"/>
    </row>
    <row r="100" spans="2:15" x14ac:dyDescent="0.3">
      <c r="B100" s="46" t="s">
        <v>87</v>
      </c>
      <c r="C100" s="50" t="s">
        <v>88</v>
      </c>
      <c r="D100" s="50" t="s">
        <v>89</v>
      </c>
      <c r="E100" s="105" t="s">
        <v>90</v>
      </c>
      <c r="F100" s="50" t="s">
        <v>91</v>
      </c>
      <c r="G100" s="50" t="s">
        <v>147</v>
      </c>
      <c r="H100" s="50" t="s">
        <v>148</v>
      </c>
      <c r="I100" s="50" t="s">
        <v>149</v>
      </c>
      <c r="J100" s="105" t="s">
        <v>150</v>
      </c>
      <c r="K100" s="50" t="s">
        <v>162</v>
      </c>
      <c r="L100" s="50" t="s">
        <v>151</v>
      </c>
      <c r="M100" s="50" t="s">
        <v>95</v>
      </c>
      <c r="N100" s="105" t="s">
        <v>163</v>
      </c>
      <c r="O100" s="105" t="s">
        <v>164</v>
      </c>
    </row>
    <row r="101" spans="2:15" x14ac:dyDescent="0.3">
      <c r="B101" s="46"/>
      <c r="C101" s="50"/>
      <c r="D101" s="50"/>
      <c r="E101" s="105"/>
      <c r="F101" s="50"/>
      <c r="G101" s="50"/>
      <c r="H101" s="50"/>
      <c r="I101" s="50"/>
      <c r="J101" s="105"/>
      <c r="K101" s="50"/>
      <c r="L101" s="50"/>
      <c r="M101" s="50"/>
      <c r="N101" s="105"/>
      <c r="O101" s="105"/>
    </row>
    <row r="102" spans="2:15" x14ac:dyDescent="0.3">
      <c r="E102">
        <v>0</v>
      </c>
      <c r="J102" s="42">
        <v>1</v>
      </c>
    </row>
    <row r="103" spans="2:15" x14ac:dyDescent="0.3">
      <c r="E103">
        <v>0</v>
      </c>
      <c r="J103" s="13">
        <v>0.95</v>
      </c>
      <c r="K103" s="13"/>
      <c r="L103" s="13"/>
      <c r="M103" s="13"/>
      <c r="N103" s="13">
        <v>0.85448317059727874</v>
      </c>
      <c r="O103" s="13">
        <v>1</v>
      </c>
    </row>
    <row r="104" spans="2:15" x14ac:dyDescent="0.3">
      <c r="B104" s="14">
        <v>14</v>
      </c>
      <c r="C104" s="14">
        <v>1</v>
      </c>
      <c r="D104" s="14"/>
      <c r="E104" s="14">
        <v>1</v>
      </c>
      <c r="F104" s="14">
        <f>IF(C104&gt;0,1,0)</f>
        <v>1</v>
      </c>
      <c r="G104" s="16">
        <v>20</v>
      </c>
      <c r="H104" s="14">
        <v>1</v>
      </c>
      <c r="I104" s="14">
        <v>0</v>
      </c>
      <c r="J104" s="15">
        <v>0.95</v>
      </c>
      <c r="K104" s="15">
        <v>2.631578947368421E-3</v>
      </c>
      <c r="L104" s="15">
        <v>4.8733971724044818E-2</v>
      </c>
      <c r="M104" s="15">
        <v>9.5516829402721187E-2</v>
      </c>
      <c r="N104" s="15">
        <f t="shared" ref="N104:N105" si="37">MAX(J104-M104,0)</f>
        <v>0.85448317059727874</v>
      </c>
      <c r="O104" s="15">
        <f t="shared" ref="O104:O105" si="38">MIN(J104+M104,1)</f>
        <v>1</v>
      </c>
    </row>
    <row r="105" spans="2:15" x14ac:dyDescent="0.3">
      <c r="B105">
        <v>8</v>
      </c>
      <c r="D105">
        <v>2</v>
      </c>
      <c r="E105">
        <v>2</v>
      </c>
      <c r="F105">
        <f>IF(C105&gt;0,1,0)</f>
        <v>0</v>
      </c>
      <c r="G105">
        <v>19</v>
      </c>
      <c r="H105">
        <v>0</v>
      </c>
      <c r="I105">
        <v>1</v>
      </c>
      <c r="J105" s="13">
        <v>0.95</v>
      </c>
      <c r="K105" s="13">
        <v>2.631578947368421E-3</v>
      </c>
      <c r="L105" s="13">
        <v>4.8733971724044818E-2</v>
      </c>
      <c r="M105" s="13">
        <v>9.5516829402721187E-2</v>
      </c>
      <c r="N105" s="13">
        <f t="shared" si="37"/>
        <v>0.85448317059727874</v>
      </c>
      <c r="O105" s="13">
        <f t="shared" si="38"/>
        <v>1</v>
      </c>
    </row>
    <row r="106" spans="2:15" x14ac:dyDescent="0.3">
      <c r="E106">
        <v>2</v>
      </c>
      <c r="J106" s="13">
        <v>0.89722222222222214</v>
      </c>
      <c r="K106" s="13"/>
      <c r="L106" s="13"/>
      <c r="M106" s="13"/>
      <c r="N106" s="13">
        <v>0.76215260817778874</v>
      </c>
      <c r="O106" s="13">
        <v>1</v>
      </c>
    </row>
    <row r="107" spans="2:15" x14ac:dyDescent="0.3">
      <c r="B107" s="14">
        <v>2</v>
      </c>
      <c r="C107" s="14">
        <v>3</v>
      </c>
      <c r="D107" s="14"/>
      <c r="E107" s="14">
        <v>3</v>
      </c>
      <c r="F107" s="14">
        <f>IF(C107&gt;0,1,0)</f>
        <v>1</v>
      </c>
      <c r="G107" s="14">
        <v>18</v>
      </c>
      <c r="H107" s="14">
        <v>1</v>
      </c>
      <c r="I107" s="14">
        <v>0</v>
      </c>
      <c r="J107" s="15">
        <v>0.89722222222222214</v>
      </c>
      <c r="K107" s="15">
        <v>5.8995528035775714E-3</v>
      </c>
      <c r="L107" s="15">
        <v>6.8914334707089159E-2</v>
      </c>
      <c r="M107" s="15">
        <v>0.13506961404443338</v>
      </c>
      <c r="N107" s="15">
        <f t="shared" ref="N107" si="39">MAX(J107-M107,0)</f>
        <v>0.76215260817778874</v>
      </c>
      <c r="O107" s="15">
        <f t="shared" ref="O107" si="40">MIN(J107+M107,1)</f>
        <v>1</v>
      </c>
    </row>
    <row r="108" spans="2:15" x14ac:dyDescent="0.3">
      <c r="B108" s="14"/>
      <c r="C108" s="14"/>
      <c r="D108" s="14"/>
      <c r="E108" s="14">
        <v>3</v>
      </c>
      <c r="F108" s="14"/>
      <c r="G108" s="14"/>
      <c r="H108" s="14"/>
      <c r="I108" s="14"/>
      <c r="J108" s="15">
        <v>0.84444444444444433</v>
      </c>
      <c r="K108" s="15"/>
      <c r="L108" s="15"/>
      <c r="M108" s="15"/>
      <c r="N108" s="15">
        <v>0.68248295090309519</v>
      </c>
      <c r="O108" s="15">
        <v>1</v>
      </c>
    </row>
    <row r="109" spans="2:15" x14ac:dyDescent="0.3">
      <c r="B109" s="14">
        <v>18</v>
      </c>
      <c r="C109" s="14">
        <v>5</v>
      </c>
      <c r="D109" s="14"/>
      <c r="E109" s="14">
        <v>5</v>
      </c>
      <c r="F109" s="14">
        <f t="shared" ref="F109:F115" si="41">IF(C109&gt;0,1,0)</f>
        <v>1</v>
      </c>
      <c r="G109" s="14">
        <v>17</v>
      </c>
      <c r="H109" s="14">
        <v>1</v>
      </c>
      <c r="I109" s="14">
        <v>0</v>
      </c>
      <c r="J109" s="15">
        <v>0.84444444444444433</v>
      </c>
      <c r="K109" s="15">
        <v>9.5760233918128664E-3</v>
      </c>
      <c r="L109" s="15">
        <v>8.2634933508411806E-2</v>
      </c>
      <c r="M109" s="15">
        <v>0.1619614935413492</v>
      </c>
      <c r="N109" s="15">
        <f t="shared" ref="N109:N115" si="42">MAX(J109-M109,0)</f>
        <v>0.68248295090309519</v>
      </c>
      <c r="O109" s="15">
        <f t="shared" ref="O109:O115" si="43">MIN(J109+M109,1)</f>
        <v>1</v>
      </c>
    </row>
    <row r="110" spans="2:15" x14ac:dyDescent="0.3">
      <c r="B110">
        <v>17</v>
      </c>
      <c r="D110">
        <v>6</v>
      </c>
      <c r="E110">
        <v>6</v>
      </c>
      <c r="F110">
        <f t="shared" si="41"/>
        <v>0</v>
      </c>
      <c r="G110">
        <v>16</v>
      </c>
      <c r="H110">
        <v>0</v>
      </c>
      <c r="I110">
        <v>1</v>
      </c>
      <c r="J110" s="13">
        <v>0.84444444444444433</v>
      </c>
      <c r="K110" s="13">
        <v>9.5760233918128664E-3</v>
      </c>
      <c r="L110" s="13">
        <v>8.2634933508411806E-2</v>
      </c>
      <c r="M110" s="13">
        <v>0.1619614935413492</v>
      </c>
      <c r="N110" s="13">
        <f t="shared" si="42"/>
        <v>0.68248295090309519</v>
      </c>
      <c r="O110" s="13">
        <f t="shared" si="43"/>
        <v>1</v>
      </c>
    </row>
    <row r="111" spans="2:15" x14ac:dyDescent="0.3">
      <c r="B111">
        <v>19</v>
      </c>
      <c r="D111">
        <v>9</v>
      </c>
      <c r="E111">
        <v>9</v>
      </c>
      <c r="F111">
        <f t="shared" si="41"/>
        <v>0</v>
      </c>
      <c r="G111">
        <v>15</v>
      </c>
      <c r="H111">
        <v>0</v>
      </c>
      <c r="I111">
        <v>1</v>
      </c>
      <c r="J111" s="13">
        <v>0.84444444444444433</v>
      </c>
      <c r="K111" s="13">
        <v>9.5760233918128664E-3</v>
      </c>
      <c r="L111" s="13">
        <v>8.2634933508411806E-2</v>
      </c>
      <c r="M111" s="13">
        <v>0.1619614935413492</v>
      </c>
      <c r="N111" s="13">
        <f t="shared" si="42"/>
        <v>0.68248295090309519</v>
      </c>
      <c r="O111" s="13">
        <f t="shared" si="43"/>
        <v>1</v>
      </c>
    </row>
    <row r="112" spans="2:15" x14ac:dyDescent="0.3">
      <c r="B112">
        <v>15</v>
      </c>
      <c r="D112">
        <v>10</v>
      </c>
      <c r="E112">
        <v>10</v>
      </c>
      <c r="F112">
        <f t="shared" si="41"/>
        <v>0</v>
      </c>
      <c r="G112">
        <v>14</v>
      </c>
      <c r="H112">
        <v>0</v>
      </c>
      <c r="I112">
        <v>1</v>
      </c>
      <c r="J112" s="13">
        <v>0.84444444444444433</v>
      </c>
      <c r="K112" s="13">
        <v>9.5760233918128664E-3</v>
      </c>
      <c r="L112" s="13">
        <v>8.2634933508411806E-2</v>
      </c>
      <c r="M112" s="13">
        <v>0.1619614935413492</v>
      </c>
      <c r="N112" s="13">
        <f t="shared" si="42"/>
        <v>0.68248295090309519</v>
      </c>
      <c r="O112" s="13">
        <f t="shared" si="43"/>
        <v>1</v>
      </c>
    </row>
    <row r="113" spans="2:15" x14ac:dyDescent="0.3">
      <c r="B113">
        <v>3</v>
      </c>
      <c r="D113">
        <v>11</v>
      </c>
      <c r="E113">
        <v>11</v>
      </c>
      <c r="F113">
        <f t="shared" si="41"/>
        <v>0</v>
      </c>
      <c r="G113">
        <v>13</v>
      </c>
      <c r="H113">
        <v>0</v>
      </c>
      <c r="I113">
        <v>1</v>
      </c>
      <c r="J113" s="13">
        <v>0.84444444444444433</v>
      </c>
      <c r="K113" s="13">
        <v>9.5760233918128664E-3</v>
      </c>
      <c r="L113" s="13">
        <v>8.2634933508411806E-2</v>
      </c>
      <c r="M113" s="13">
        <v>0.1619614935413492</v>
      </c>
      <c r="N113" s="13">
        <f t="shared" si="42"/>
        <v>0.68248295090309519</v>
      </c>
      <c r="O113" s="13">
        <f t="shared" si="43"/>
        <v>1</v>
      </c>
    </row>
    <row r="114" spans="2:15" x14ac:dyDescent="0.3">
      <c r="B114">
        <v>13</v>
      </c>
      <c r="D114">
        <v>12</v>
      </c>
      <c r="E114">
        <v>12</v>
      </c>
      <c r="F114">
        <f t="shared" si="41"/>
        <v>0</v>
      </c>
      <c r="G114">
        <v>12</v>
      </c>
      <c r="H114">
        <v>0</v>
      </c>
      <c r="I114">
        <v>1</v>
      </c>
      <c r="J114" s="13">
        <v>0.84444444444444433</v>
      </c>
      <c r="K114" s="13">
        <v>9.5760233918128664E-3</v>
      </c>
      <c r="L114" s="13">
        <v>8.2634933508411806E-2</v>
      </c>
      <c r="M114" s="13">
        <v>0.1619614935413492</v>
      </c>
      <c r="N114" s="13">
        <f t="shared" si="42"/>
        <v>0.68248295090309519</v>
      </c>
      <c r="O114" s="13">
        <f t="shared" si="43"/>
        <v>1</v>
      </c>
    </row>
    <row r="115" spans="2:15" x14ac:dyDescent="0.3">
      <c r="B115">
        <v>6</v>
      </c>
      <c r="D115">
        <v>13</v>
      </c>
      <c r="E115">
        <v>13</v>
      </c>
      <c r="F115">
        <f t="shared" si="41"/>
        <v>0</v>
      </c>
      <c r="G115">
        <v>11</v>
      </c>
      <c r="H115">
        <v>0</v>
      </c>
      <c r="I115">
        <v>1</v>
      </c>
      <c r="J115" s="13">
        <v>0.84444444444444433</v>
      </c>
      <c r="K115" s="13">
        <v>9.5760233918128664E-3</v>
      </c>
      <c r="L115" s="13">
        <v>8.2634933508411806E-2</v>
      </c>
      <c r="M115" s="13">
        <v>0.1619614935413492</v>
      </c>
      <c r="N115" s="13">
        <f t="shared" si="42"/>
        <v>0.68248295090309519</v>
      </c>
      <c r="O115" s="13">
        <f t="shared" si="43"/>
        <v>1</v>
      </c>
    </row>
    <row r="116" spans="2:15" x14ac:dyDescent="0.3">
      <c r="E116">
        <v>13</v>
      </c>
      <c r="J116" s="13">
        <v>0.7599999999999999</v>
      </c>
      <c r="K116" s="13"/>
      <c r="L116" s="13"/>
      <c r="M116" s="13"/>
      <c r="N116" s="13">
        <v>0.54575442917129824</v>
      </c>
      <c r="O116" s="13">
        <v>0.97424557082870156</v>
      </c>
    </row>
    <row r="117" spans="2:15" x14ac:dyDescent="0.3">
      <c r="B117" s="14">
        <v>7</v>
      </c>
      <c r="C117" s="14">
        <v>14</v>
      </c>
      <c r="D117" s="14"/>
      <c r="E117" s="14">
        <v>14</v>
      </c>
      <c r="F117" s="14">
        <f>IF(C117&gt;0,1,0)</f>
        <v>1</v>
      </c>
      <c r="G117" s="14">
        <v>10</v>
      </c>
      <c r="H117" s="14">
        <v>1</v>
      </c>
      <c r="I117" s="14">
        <v>0</v>
      </c>
      <c r="J117" s="15">
        <v>0.7599999999999999</v>
      </c>
      <c r="K117" s="15">
        <v>2.0687134502923976E-2</v>
      </c>
      <c r="L117" s="15">
        <v>0.10931097332330768</v>
      </c>
      <c r="M117" s="15">
        <v>0.21424557082870163</v>
      </c>
      <c r="N117" s="15">
        <f t="shared" ref="N117" si="44">MAX(J117-M117,0)</f>
        <v>0.54575442917129824</v>
      </c>
      <c r="O117" s="15">
        <f t="shared" ref="O117" si="45">MIN(J117+M117,1)</f>
        <v>0.97424557082870156</v>
      </c>
    </row>
    <row r="118" spans="2:15" x14ac:dyDescent="0.3">
      <c r="B118" s="14"/>
      <c r="C118" s="14"/>
      <c r="D118" s="14"/>
      <c r="E118" s="14">
        <v>14</v>
      </c>
      <c r="F118" s="14"/>
      <c r="G118" s="14"/>
      <c r="H118" s="14"/>
      <c r="I118" s="14"/>
      <c r="J118" s="15">
        <v>0.67555555555555546</v>
      </c>
      <c r="K118" s="15"/>
      <c r="L118" s="15"/>
      <c r="M118" s="15"/>
      <c r="N118" s="15">
        <v>0.42935066095974239</v>
      </c>
      <c r="O118" s="15">
        <v>0.92176045015136854</v>
      </c>
    </row>
    <row r="119" spans="2:15" x14ac:dyDescent="0.3">
      <c r="B119" s="14">
        <v>20</v>
      </c>
      <c r="C119" s="14">
        <v>17</v>
      </c>
      <c r="D119" s="14"/>
      <c r="E119" s="14">
        <v>17</v>
      </c>
      <c r="F119" s="14">
        <f>IF(C119&gt;0,1,0)</f>
        <v>1</v>
      </c>
      <c r="G119" s="14">
        <v>9</v>
      </c>
      <c r="H119" s="14">
        <v>1</v>
      </c>
      <c r="I119" s="14">
        <v>0</v>
      </c>
      <c r="J119" s="15">
        <v>0.67555555555555546</v>
      </c>
      <c r="K119" s="15">
        <v>3.4576023391812864E-2</v>
      </c>
      <c r="L119" s="15">
        <v>0.12561705038349988</v>
      </c>
      <c r="M119" s="15">
        <v>0.2462048945958131</v>
      </c>
      <c r="N119" s="15">
        <f t="shared" ref="N119:N123" si="46">MAX(J119-M119,0)</f>
        <v>0.42935066095974239</v>
      </c>
      <c r="O119" s="15">
        <f t="shared" ref="O119:O123" si="47">MIN(J119+M119,1)</f>
        <v>0.92176045015136854</v>
      </c>
    </row>
    <row r="120" spans="2:15" x14ac:dyDescent="0.3">
      <c r="B120">
        <v>10</v>
      </c>
      <c r="D120">
        <v>17</v>
      </c>
      <c r="E120">
        <v>17</v>
      </c>
      <c r="F120">
        <f>IF(C120&gt;0,1,0)</f>
        <v>0</v>
      </c>
      <c r="G120">
        <v>9</v>
      </c>
      <c r="H120">
        <v>0</v>
      </c>
      <c r="I120">
        <v>1</v>
      </c>
      <c r="J120" s="13">
        <v>0.67555555555555546</v>
      </c>
      <c r="K120" s="13">
        <v>3.4576023391812864E-2</v>
      </c>
      <c r="L120" s="13">
        <v>0.12561705038349988</v>
      </c>
      <c r="M120" s="13">
        <v>0.2462048945958131</v>
      </c>
      <c r="N120" s="13">
        <f t="shared" si="46"/>
        <v>0.42935066095974239</v>
      </c>
      <c r="O120" s="13">
        <f t="shared" si="47"/>
        <v>0.92176045015136854</v>
      </c>
    </row>
    <row r="121" spans="2:15" x14ac:dyDescent="0.3">
      <c r="B121">
        <v>9</v>
      </c>
      <c r="D121">
        <v>18</v>
      </c>
      <c r="E121">
        <v>18</v>
      </c>
      <c r="F121">
        <f>IF(C121&gt;0,1,0)</f>
        <v>0</v>
      </c>
      <c r="G121">
        <v>7</v>
      </c>
      <c r="H121">
        <v>0</v>
      </c>
      <c r="I121">
        <v>1</v>
      </c>
      <c r="J121" s="13">
        <v>0.67555555555555546</v>
      </c>
      <c r="K121" s="13">
        <v>3.4576023391812864E-2</v>
      </c>
      <c r="L121" s="13">
        <v>0.12561705038349988</v>
      </c>
      <c r="M121" s="13">
        <v>0.2462048945958131</v>
      </c>
      <c r="N121" s="13">
        <f t="shared" si="46"/>
        <v>0.42935066095974239</v>
      </c>
      <c r="O121" s="13">
        <f t="shared" si="47"/>
        <v>0.92176045015136854</v>
      </c>
    </row>
    <row r="122" spans="2:15" x14ac:dyDescent="0.3">
      <c r="B122">
        <v>4</v>
      </c>
      <c r="D122">
        <v>19</v>
      </c>
      <c r="E122">
        <v>19</v>
      </c>
      <c r="F122">
        <f>IF(C122&gt;0,1,0)</f>
        <v>0</v>
      </c>
      <c r="G122">
        <v>6</v>
      </c>
      <c r="H122">
        <v>0</v>
      </c>
      <c r="I122">
        <v>1</v>
      </c>
      <c r="J122" s="13">
        <v>0.67555555555555546</v>
      </c>
      <c r="K122" s="13">
        <v>3.4576023391812864E-2</v>
      </c>
      <c r="L122" s="13">
        <v>0.12561705038349988</v>
      </c>
      <c r="M122" s="13">
        <v>0.2462048945958131</v>
      </c>
      <c r="N122" s="13">
        <f t="shared" si="46"/>
        <v>0.42935066095974239</v>
      </c>
      <c r="O122" s="13">
        <f t="shared" si="47"/>
        <v>0.92176045015136854</v>
      </c>
    </row>
    <row r="123" spans="2:15" x14ac:dyDescent="0.3">
      <c r="B123">
        <v>12</v>
      </c>
      <c r="D123">
        <v>21</v>
      </c>
      <c r="E123">
        <v>21</v>
      </c>
      <c r="F123">
        <f>IF(C123&gt;0,1,0)</f>
        <v>0</v>
      </c>
      <c r="G123">
        <v>5</v>
      </c>
      <c r="H123">
        <v>0</v>
      </c>
      <c r="I123">
        <v>1</v>
      </c>
      <c r="J123" s="13">
        <v>0.67555555555555546</v>
      </c>
      <c r="K123" s="13">
        <v>3.4576023391812864E-2</v>
      </c>
      <c r="L123" s="13">
        <v>0.12561705038349988</v>
      </c>
      <c r="M123" s="13">
        <v>0.2462048945958131</v>
      </c>
      <c r="N123" s="13">
        <f t="shared" si="46"/>
        <v>0.42935066095974239</v>
      </c>
      <c r="O123" s="13">
        <f t="shared" si="47"/>
        <v>0.92176045015136854</v>
      </c>
    </row>
    <row r="124" spans="2:15" x14ac:dyDescent="0.3">
      <c r="E124">
        <v>21</v>
      </c>
      <c r="J124" s="13">
        <v>0.5066666666666666</v>
      </c>
      <c r="K124" s="13"/>
      <c r="L124" s="13"/>
      <c r="M124" s="13"/>
      <c r="N124" s="13">
        <v>0.1656743768616305</v>
      </c>
      <c r="O124" s="13">
        <v>0.84765895647170275</v>
      </c>
    </row>
    <row r="125" spans="2:15" x14ac:dyDescent="0.3">
      <c r="B125" s="14">
        <v>16</v>
      </c>
      <c r="C125" s="14">
        <v>23</v>
      </c>
      <c r="D125" s="14"/>
      <c r="E125" s="14">
        <v>23</v>
      </c>
      <c r="F125" s="14">
        <f>IF(C125&gt;0,1,0)</f>
        <v>1</v>
      </c>
      <c r="G125" s="14">
        <v>4</v>
      </c>
      <c r="H125" s="14">
        <v>1</v>
      </c>
      <c r="I125" s="14">
        <v>0</v>
      </c>
      <c r="J125" s="15">
        <v>0.5066666666666666</v>
      </c>
      <c r="K125" s="15">
        <v>0.11790935672514619</v>
      </c>
      <c r="L125" s="15">
        <v>0.17397885496608095</v>
      </c>
      <c r="M125" s="15">
        <v>0.3409922898050361</v>
      </c>
      <c r="N125" s="15">
        <f t="shared" ref="N125:N128" si="48">MAX(J125-M125,0)</f>
        <v>0.1656743768616305</v>
      </c>
      <c r="O125" s="15">
        <f t="shared" ref="O125:O128" si="49">MIN(J125+M125,1)</f>
        <v>0.84765895647170275</v>
      </c>
    </row>
    <row r="126" spans="2:15" x14ac:dyDescent="0.3">
      <c r="B126">
        <v>1</v>
      </c>
      <c r="D126">
        <v>24</v>
      </c>
      <c r="E126">
        <v>24</v>
      </c>
      <c r="F126">
        <f>IF(C126&gt;0,1,0)</f>
        <v>0</v>
      </c>
      <c r="G126">
        <v>3</v>
      </c>
      <c r="H126">
        <v>0</v>
      </c>
      <c r="I126">
        <v>1</v>
      </c>
      <c r="J126" s="13">
        <v>0.5066666666666666</v>
      </c>
      <c r="K126" s="13">
        <v>0.11790935672514619</v>
      </c>
      <c r="L126" s="13">
        <v>0.17397885496608095</v>
      </c>
      <c r="M126" s="13">
        <v>0.3409922898050361</v>
      </c>
      <c r="N126" s="13">
        <f t="shared" si="48"/>
        <v>0.1656743768616305</v>
      </c>
      <c r="O126" s="13">
        <f t="shared" si="49"/>
        <v>0.84765895647170275</v>
      </c>
    </row>
    <row r="127" spans="2:15" x14ac:dyDescent="0.3">
      <c r="B127">
        <v>5</v>
      </c>
      <c r="D127">
        <v>24</v>
      </c>
      <c r="E127">
        <v>24</v>
      </c>
      <c r="F127">
        <f>IF(C127&gt;0,1,0)</f>
        <v>0</v>
      </c>
      <c r="G127">
        <v>3</v>
      </c>
      <c r="H127">
        <v>0</v>
      </c>
      <c r="I127">
        <v>1</v>
      </c>
      <c r="J127" s="13">
        <v>0.5066666666666666</v>
      </c>
      <c r="K127" s="13">
        <v>0.11790935672514619</v>
      </c>
      <c r="L127" s="13">
        <v>0.17397885496608095</v>
      </c>
      <c r="M127" s="13">
        <v>0.3409922898050361</v>
      </c>
      <c r="N127" s="13">
        <f t="shared" si="48"/>
        <v>0.1656743768616305</v>
      </c>
      <c r="O127" s="13">
        <f t="shared" si="49"/>
        <v>0.84765895647170275</v>
      </c>
    </row>
    <row r="128" spans="2:15" x14ac:dyDescent="0.3">
      <c r="B128">
        <v>11</v>
      </c>
      <c r="D128">
        <v>24</v>
      </c>
      <c r="E128">
        <v>24</v>
      </c>
      <c r="F128">
        <f>IF(C128&gt;0,1,0)</f>
        <v>0</v>
      </c>
      <c r="G128">
        <v>3</v>
      </c>
      <c r="H128">
        <v>0</v>
      </c>
      <c r="I128">
        <v>1</v>
      </c>
      <c r="J128" s="13">
        <v>0.5066666666666666</v>
      </c>
      <c r="K128" s="13">
        <v>0.11790935672514619</v>
      </c>
      <c r="L128" s="13">
        <v>0.17397885496608095</v>
      </c>
      <c r="M128" s="13">
        <v>0.3409922898050361</v>
      </c>
      <c r="N128" s="13">
        <f t="shared" si="48"/>
        <v>0.1656743768616305</v>
      </c>
      <c r="O128" s="13">
        <f t="shared" si="49"/>
        <v>0.84765895647170275</v>
      </c>
    </row>
  </sheetData>
  <sortState xmlns:xlrd2="http://schemas.microsoft.com/office/spreadsheetml/2017/richdata2" ref="B38:F68">
    <sortCondition ref="E39:E68"/>
    <sortCondition descending="1" ref="F39:F68"/>
  </sortState>
  <mergeCells count="62">
    <mergeCell ref="B3:C3"/>
    <mergeCell ref="D3:K3"/>
    <mergeCell ref="B7:C7"/>
    <mergeCell ref="B8:C8"/>
    <mergeCell ref="B9:C9"/>
    <mergeCell ref="B10:C10"/>
    <mergeCell ref="B12:B13"/>
    <mergeCell ref="C12:C13"/>
    <mergeCell ref="D12:D13"/>
    <mergeCell ref="E12:E13"/>
    <mergeCell ref="F12:F13"/>
    <mergeCell ref="G12:G13"/>
    <mergeCell ref="H12:H13"/>
    <mergeCell ref="I12:I13"/>
    <mergeCell ref="J12:J13"/>
    <mergeCell ref="K12:K13"/>
    <mergeCell ref="L12:L13"/>
    <mergeCell ref="M12:M13"/>
    <mergeCell ref="N12:N13"/>
    <mergeCell ref="O12:O13"/>
    <mergeCell ref="B36:B37"/>
    <mergeCell ref="C36:C37"/>
    <mergeCell ref="D36:D37"/>
    <mergeCell ref="E36:E37"/>
    <mergeCell ref="F36:F37"/>
    <mergeCell ref="G36:G37"/>
    <mergeCell ref="H36:H37"/>
    <mergeCell ref="I36:I37"/>
    <mergeCell ref="J36:J37"/>
    <mergeCell ref="K36:K37"/>
    <mergeCell ref="L36:L37"/>
    <mergeCell ref="M36:M37"/>
    <mergeCell ref="N36:N37"/>
    <mergeCell ref="O36:O37"/>
    <mergeCell ref="B70:B71"/>
    <mergeCell ref="C70:C71"/>
    <mergeCell ref="D70:D71"/>
    <mergeCell ref="E70:E71"/>
    <mergeCell ref="F70:F71"/>
    <mergeCell ref="G70:G71"/>
    <mergeCell ref="H70:H71"/>
    <mergeCell ref="I70:I71"/>
    <mergeCell ref="J70:J71"/>
    <mergeCell ref="K70:K71"/>
    <mergeCell ref="L70:L71"/>
    <mergeCell ref="M70:M71"/>
    <mergeCell ref="N70:N71"/>
    <mergeCell ref="O70:O71"/>
    <mergeCell ref="B100:B101"/>
    <mergeCell ref="C100:C101"/>
    <mergeCell ref="D100:D101"/>
    <mergeCell ref="E100:E101"/>
    <mergeCell ref="F100:F101"/>
    <mergeCell ref="G100:G101"/>
    <mergeCell ref="H100:H101"/>
    <mergeCell ref="I100:I101"/>
    <mergeCell ref="J100:J101"/>
    <mergeCell ref="K100:K101"/>
    <mergeCell ref="L100:L101"/>
    <mergeCell ref="M100:M101"/>
    <mergeCell ref="N100:N101"/>
    <mergeCell ref="O100:O10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6630E-B6D0-4AFA-BE1F-305928F88B19}">
  <sheetPr>
    <tabColor theme="9"/>
  </sheetPr>
  <dimension ref="A1:K115"/>
  <sheetViews>
    <sheetView workbookViewId="0">
      <selection activeCell="B47" sqref="B47"/>
    </sheetView>
  </sheetViews>
  <sheetFormatPr defaultRowHeight="14.4" x14ac:dyDescent="0.3"/>
  <cols>
    <col min="17" max="18" width="8.88671875" customWidth="1"/>
  </cols>
  <sheetData>
    <row r="1" spans="1:11" x14ac:dyDescent="0.3">
      <c r="A1" t="s">
        <v>98</v>
      </c>
      <c r="B1" t="s">
        <v>131</v>
      </c>
    </row>
    <row r="3" spans="1:11" x14ac:dyDescent="0.3">
      <c r="A3" s="19" t="s">
        <v>99</v>
      </c>
      <c r="B3" s="75"/>
      <c r="C3" s="75"/>
      <c r="D3" s="75"/>
      <c r="E3" s="75"/>
      <c r="F3" s="75"/>
      <c r="G3" s="75"/>
      <c r="H3" s="75"/>
      <c r="I3" s="75"/>
      <c r="J3" s="75"/>
      <c r="K3" s="75"/>
    </row>
    <row r="4" spans="1:11" x14ac:dyDescent="0.3">
      <c r="B4" t="s">
        <v>118</v>
      </c>
    </row>
    <row r="5" spans="1:11" x14ac:dyDescent="0.3">
      <c r="B5" t="s">
        <v>117</v>
      </c>
    </row>
    <row r="7" spans="1:11" x14ac:dyDescent="0.3">
      <c r="A7" s="19" t="s">
        <v>100</v>
      </c>
      <c r="B7" s="75" t="s">
        <v>101</v>
      </c>
      <c r="C7" s="75"/>
      <c r="D7" s="75"/>
      <c r="E7" s="75"/>
      <c r="F7" s="75"/>
      <c r="G7" s="75"/>
      <c r="H7" s="75"/>
      <c r="I7" s="75"/>
      <c r="J7" s="75"/>
      <c r="K7" s="75"/>
    </row>
    <row r="8" spans="1:11" ht="15.6" x14ac:dyDescent="0.35">
      <c r="B8" s="77" t="s">
        <v>102</v>
      </c>
      <c r="C8" s="77"/>
      <c r="D8" s="77"/>
      <c r="E8" s="87" t="s">
        <v>123</v>
      </c>
      <c r="F8" s="87"/>
      <c r="G8" s="87"/>
      <c r="H8" s="87"/>
      <c r="I8" s="87"/>
      <c r="J8" s="87"/>
      <c r="K8" s="87"/>
    </row>
    <row r="9" spans="1:11" ht="15.6" x14ac:dyDescent="0.35">
      <c r="B9" s="77" t="s">
        <v>103</v>
      </c>
      <c r="C9" s="77"/>
      <c r="D9" s="77"/>
      <c r="E9" s="87" t="s">
        <v>124</v>
      </c>
      <c r="F9" s="87"/>
      <c r="G9" s="87"/>
      <c r="H9" s="87"/>
      <c r="I9" s="87"/>
      <c r="J9" s="87"/>
      <c r="K9" s="87"/>
    </row>
    <row r="10" spans="1:11" x14ac:dyDescent="0.3">
      <c r="B10" s="88" t="s">
        <v>104</v>
      </c>
      <c r="C10" s="88"/>
      <c r="D10" s="88"/>
      <c r="E10" s="20">
        <v>0.05</v>
      </c>
    </row>
    <row r="12" spans="1:11" x14ac:dyDescent="0.3">
      <c r="A12" s="19" t="s">
        <v>105</v>
      </c>
      <c r="B12" s="75" t="s">
        <v>106</v>
      </c>
      <c r="C12" s="75"/>
      <c r="D12" s="75"/>
      <c r="E12" s="75"/>
      <c r="F12" s="75"/>
      <c r="G12" s="75"/>
      <c r="H12" s="75"/>
      <c r="I12" s="75"/>
      <c r="J12" s="75"/>
      <c r="K12" s="75"/>
    </row>
    <row r="13" spans="1:11" x14ac:dyDescent="0.3">
      <c r="B13" t="s">
        <v>107</v>
      </c>
      <c r="D13" s="85"/>
      <c r="E13" s="85"/>
      <c r="F13" s="85"/>
      <c r="G13" s="85"/>
      <c r="H13" s="85"/>
      <c r="I13" s="85"/>
      <c r="J13" s="85"/>
      <c r="K13" s="85"/>
    </row>
    <row r="14" spans="1:11" x14ac:dyDescent="0.3">
      <c r="D14" s="21"/>
      <c r="E14" s="21"/>
      <c r="F14" s="21"/>
      <c r="G14" s="21"/>
      <c r="H14" s="21"/>
      <c r="I14" s="21"/>
      <c r="J14" s="21"/>
      <c r="K14" s="21"/>
    </row>
    <row r="15" spans="1:11" x14ac:dyDescent="0.3">
      <c r="D15" s="21"/>
      <c r="E15" s="21"/>
      <c r="F15" s="21"/>
      <c r="G15" s="21"/>
      <c r="H15" s="21"/>
      <c r="I15" s="21"/>
      <c r="J15" s="21"/>
      <c r="K15" s="21"/>
    </row>
    <row r="16" spans="1:11" x14ac:dyDescent="0.3">
      <c r="D16" s="21"/>
      <c r="E16" s="21"/>
      <c r="F16" s="21"/>
      <c r="G16" s="21"/>
      <c r="H16" s="21"/>
      <c r="I16" s="21"/>
      <c r="J16" s="21"/>
      <c r="K16" s="21"/>
    </row>
    <row r="17" spans="1:11" ht="14.4" customHeight="1" x14ac:dyDescent="0.35">
      <c r="D17" s="21" t="s">
        <v>119</v>
      </c>
      <c r="E17" s="85" t="s">
        <v>122</v>
      </c>
      <c r="F17" s="85"/>
      <c r="G17" s="85"/>
      <c r="H17" s="85"/>
      <c r="I17" s="85"/>
      <c r="J17" s="85"/>
      <c r="K17" s="85"/>
    </row>
    <row r="18" spans="1:11" ht="15.6" x14ac:dyDescent="0.35">
      <c r="D18" s="21" t="s">
        <v>120</v>
      </c>
      <c r="E18" s="85" t="s">
        <v>121</v>
      </c>
      <c r="F18" s="85"/>
      <c r="G18" s="85"/>
      <c r="H18" s="85"/>
      <c r="I18" s="85"/>
      <c r="J18" s="85"/>
      <c r="K18" s="85"/>
    </row>
    <row r="19" spans="1:11" x14ac:dyDescent="0.3">
      <c r="D19" s="21"/>
      <c r="E19" s="21"/>
      <c r="F19" s="21"/>
      <c r="G19" s="21"/>
      <c r="H19" s="21"/>
      <c r="I19" s="21"/>
      <c r="J19" s="21"/>
      <c r="K19" s="21"/>
    </row>
    <row r="20" spans="1:11" ht="15.6" x14ac:dyDescent="0.3">
      <c r="A20" s="19" t="s">
        <v>108</v>
      </c>
      <c r="B20" s="75" t="s">
        <v>109</v>
      </c>
      <c r="C20" s="75"/>
      <c r="D20" s="75"/>
      <c r="E20" s="75"/>
      <c r="F20" s="75"/>
      <c r="G20" s="75"/>
      <c r="H20" s="75"/>
      <c r="I20" s="75"/>
      <c r="J20" s="75"/>
      <c r="K20" s="75"/>
    </row>
    <row r="21" spans="1:11" ht="16.8" x14ac:dyDescent="0.35">
      <c r="B21" t="s">
        <v>110</v>
      </c>
      <c r="C21" t="s">
        <v>111</v>
      </c>
      <c r="D21" t="s">
        <v>130</v>
      </c>
      <c r="E21" t="s">
        <v>112</v>
      </c>
      <c r="F21">
        <f>_xlfn.CHISQ.INV(0.95,1)</f>
        <v>3.8414588206941236</v>
      </c>
    </row>
    <row r="23" spans="1:11" x14ac:dyDescent="0.3">
      <c r="A23" s="19" t="s">
        <v>113</v>
      </c>
      <c r="B23" s="75" t="s">
        <v>114</v>
      </c>
      <c r="C23" s="75"/>
      <c r="D23" s="75"/>
      <c r="E23" s="75"/>
      <c r="F23" s="75"/>
      <c r="G23" s="75"/>
      <c r="H23" s="75"/>
      <c r="I23" s="75"/>
      <c r="J23" s="75"/>
      <c r="K23" s="75"/>
    </row>
    <row r="24" spans="1:11" x14ac:dyDescent="0.3">
      <c r="A24" s="21"/>
      <c r="B24" s="78" t="s">
        <v>125</v>
      </c>
      <c r="C24" s="79"/>
      <c r="D24" s="80" t="s">
        <v>126</v>
      </c>
      <c r="E24" s="82"/>
      <c r="F24" s="21"/>
    </row>
    <row r="25" spans="1:11" x14ac:dyDescent="0.3">
      <c r="A25" s="21"/>
      <c r="B25" s="64" t="s">
        <v>88</v>
      </c>
      <c r="C25" s="50" t="s">
        <v>89</v>
      </c>
      <c r="D25" s="68" t="s">
        <v>135</v>
      </c>
      <c r="E25" s="70" t="s">
        <v>89</v>
      </c>
      <c r="F25" s="21"/>
    </row>
    <row r="26" spans="1:11" x14ac:dyDescent="0.3">
      <c r="A26" s="21"/>
      <c r="B26" s="64"/>
      <c r="C26" s="50"/>
      <c r="D26" s="68"/>
      <c r="E26" s="70"/>
      <c r="F26" s="21"/>
    </row>
    <row r="27" spans="1:11" x14ac:dyDescent="0.3">
      <c r="A27" s="21"/>
      <c r="B27" s="9">
        <v>8</v>
      </c>
      <c r="C27" s="11">
        <v>8</v>
      </c>
      <c r="D27" s="9">
        <v>33</v>
      </c>
      <c r="E27" s="11">
        <v>48</v>
      </c>
      <c r="F27" s="21"/>
    </row>
    <row r="28" spans="1:11" x14ac:dyDescent="0.3">
      <c r="A28" s="21"/>
      <c r="B28" s="3">
        <v>12</v>
      </c>
      <c r="C28" s="4">
        <v>32</v>
      </c>
      <c r="D28" s="3">
        <v>28</v>
      </c>
      <c r="E28" s="4">
        <v>48</v>
      </c>
      <c r="F28" s="21"/>
    </row>
    <row r="29" spans="1:11" x14ac:dyDescent="0.3">
      <c r="A29" s="21"/>
      <c r="B29" s="3">
        <v>26</v>
      </c>
      <c r="C29" s="4">
        <v>20</v>
      </c>
      <c r="D29" s="3">
        <v>41</v>
      </c>
      <c r="E29" s="4">
        <v>25</v>
      </c>
      <c r="F29" s="21"/>
    </row>
    <row r="30" spans="1:11" x14ac:dyDescent="0.3">
      <c r="A30" s="21"/>
      <c r="B30" s="3">
        <v>14</v>
      </c>
      <c r="C30" s="4">
        <v>40</v>
      </c>
      <c r="D30" s="3"/>
      <c r="E30" s="4">
        <v>37</v>
      </c>
      <c r="F30" s="21"/>
    </row>
    <row r="31" spans="1:11" x14ac:dyDescent="0.3">
      <c r="B31" s="3">
        <v>21</v>
      </c>
      <c r="C31" s="4"/>
      <c r="D31" s="3"/>
      <c r="E31" s="4">
        <v>48</v>
      </c>
    </row>
    <row r="32" spans="1:11" x14ac:dyDescent="0.3">
      <c r="B32" s="3">
        <v>27</v>
      </c>
      <c r="C32" s="4"/>
      <c r="D32" s="3"/>
      <c r="E32" s="4">
        <v>25</v>
      </c>
    </row>
    <row r="33" spans="2:11" x14ac:dyDescent="0.3">
      <c r="B33" s="3"/>
      <c r="C33" s="4"/>
      <c r="D33" s="3"/>
      <c r="E33" s="4">
        <v>43</v>
      </c>
    </row>
    <row r="34" spans="2:11" x14ac:dyDescent="0.3">
      <c r="B34" s="3"/>
      <c r="C34" s="4"/>
      <c r="D34" s="3"/>
      <c r="E34" s="4"/>
    </row>
    <row r="35" spans="2:11" x14ac:dyDescent="0.3">
      <c r="B35" s="6"/>
      <c r="C35" s="8"/>
      <c r="D35" s="6"/>
      <c r="E35" s="8"/>
    </row>
    <row r="37" spans="2:11" ht="14.4" customHeight="1" x14ac:dyDescent="0.3">
      <c r="B37" s="50" t="s">
        <v>127</v>
      </c>
      <c r="C37" s="46" t="s">
        <v>128</v>
      </c>
      <c r="D37" s="46" t="s">
        <v>136</v>
      </c>
      <c r="E37" s="106" t="s">
        <v>137</v>
      </c>
      <c r="F37" s="46" t="s">
        <v>138</v>
      </c>
      <c r="G37" s="106" t="s">
        <v>139</v>
      </c>
      <c r="H37" s="50" t="s">
        <v>140</v>
      </c>
      <c r="I37" s="50" t="s">
        <v>141</v>
      </c>
      <c r="J37" s="46" t="s">
        <v>142</v>
      </c>
      <c r="K37" s="106" t="s">
        <v>143</v>
      </c>
    </row>
    <row r="38" spans="2:11" ht="14.4" customHeight="1" x14ac:dyDescent="0.3">
      <c r="B38" s="50"/>
      <c r="C38" s="46"/>
      <c r="D38" s="46"/>
      <c r="E38" s="106"/>
      <c r="F38" s="46"/>
      <c r="G38" s="106"/>
      <c r="H38" s="50"/>
      <c r="I38" s="50"/>
      <c r="J38" s="46"/>
      <c r="K38" s="106"/>
    </row>
    <row r="39" spans="2:11" x14ac:dyDescent="0.3">
      <c r="B39">
        <v>8</v>
      </c>
      <c r="C39">
        <v>1</v>
      </c>
      <c r="D39">
        <f>COUNTIF(B27:C35,"&gt;="&amp;B39)</f>
        <v>10</v>
      </c>
      <c r="E39">
        <f>COUNTIF(D27:E35,"&gt;="&amp;B39)</f>
        <v>10</v>
      </c>
      <c r="F39">
        <f t="shared" ref="F39:F46" si="0">IF(C39=1,1,0)</f>
        <v>1</v>
      </c>
      <c r="G39">
        <f t="shared" ref="G39:G47" si="1">IF(C39=2,1,0)</f>
        <v>0</v>
      </c>
      <c r="H39">
        <f>SUM(D39:E39)</f>
        <v>20</v>
      </c>
      <c r="I39">
        <f>SUM(F39:G39)</f>
        <v>1</v>
      </c>
      <c r="J39" s="13">
        <f>D39*(I39/H39)</f>
        <v>0.5</v>
      </c>
      <c r="K39" s="13">
        <f>E39*(I39/H39)</f>
        <v>0.5</v>
      </c>
    </row>
    <row r="40" spans="2:11" x14ac:dyDescent="0.3">
      <c r="B40">
        <v>12</v>
      </c>
      <c r="C40">
        <v>1</v>
      </c>
      <c r="D40">
        <f>COUNTIF(B27:C35,"&gt;="&amp;B40)</f>
        <v>8</v>
      </c>
      <c r="E40">
        <f>COUNTIF(D27:E35,"&gt;="&amp;B40)</f>
        <v>10</v>
      </c>
      <c r="F40">
        <f t="shared" si="0"/>
        <v>1</v>
      </c>
      <c r="G40">
        <f t="shared" si="1"/>
        <v>0</v>
      </c>
      <c r="H40">
        <f>SUM(D40:E40)</f>
        <v>18</v>
      </c>
      <c r="I40">
        <f t="shared" ref="I40:I47" si="2">SUM(F40:G40)</f>
        <v>1</v>
      </c>
      <c r="J40" s="13">
        <f t="shared" ref="J40:J47" si="3">D40*(I40/H40)</f>
        <v>0.44444444444444442</v>
      </c>
      <c r="K40" s="13">
        <f t="shared" ref="K40:K47" si="4">E40*(I40/H40)</f>
        <v>0.55555555555555558</v>
      </c>
    </row>
    <row r="41" spans="2:11" x14ac:dyDescent="0.3">
      <c r="B41">
        <v>14</v>
      </c>
      <c r="C41">
        <v>1</v>
      </c>
      <c r="D41">
        <f>COUNTIF(B27:C35,"&gt;="&amp;B41)</f>
        <v>7</v>
      </c>
      <c r="E41">
        <f>COUNTIF(D27:E35,"&gt;="&amp;B41)</f>
        <v>10</v>
      </c>
      <c r="F41">
        <f t="shared" si="0"/>
        <v>1</v>
      </c>
      <c r="G41">
        <f t="shared" si="1"/>
        <v>0</v>
      </c>
      <c r="H41">
        <f t="shared" ref="H41:H47" si="5">SUM(D41:E41)</f>
        <v>17</v>
      </c>
      <c r="I41">
        <f t="shared" si="2"/>
        <v>1</v>
      </c>
      <c r="J41" s="13">
        <f t="shared" si="3"/>
        <v>0.41176470588235292</v>
      </c>
      <c r="K41" s="13">
        <f t="shared" si="4"/>
        <v>0.58823529411764708</v>
      </c>
    </row>
    <row r="42" spans="2:11" x14ac:dyDescent="0.3">
      <c r="B42">
        <v>21</v>
      </c>
      <c r="C42">
        <v>1</v>
      </c>
      <c r="D42">
        <f>COUNTIF(B27:C35,"&gt;="&amp;B42)</f>
        <v>5</v>
      </c>
      <c r="E42">
        <f>COUNTIF(D27:E35,"&gt;="&amp;B42)</f>
        <v>10</v>
      </c>
      <c r="F42">
        <f t="shared" si="0"/>
        <v>1</v>
      </c>
      <c r="G42">
        <f t="shared" si="1"/>
        <v>0</v>
      </c>
      <c r="H42">
        <f t="shared" si="5"/>
        <v>15</v>
      </c>
      <c r="I42">
        <f t="shared" si="2"/>
        <v>1</v>
      </c>
      <c r="J42" s="13">
        <f t="shared" si="3"/>
        <v>0.33333333333333331</v>
      </c>
      <c r="K42" s="13">
        <f t="shared" si="4"/>
        <v>0.66666666666666663</v>
      </c>
    </row>
    <row r="43" spans="2:11" x14ac:dyDescent="0.3">
      <c r="B43">
        <v>26</v>
      </c>
      <c r="C43">
        <v>1</v>
      </c>
      <c r="D43">
        <f>COUNTIF(B27:C35,"&gt;="&amp;B43)</f>
        <v>4</v>
      </c>
      <c r="E43">
        <f>COUNTIF(D27:E35,"&gt;="&amp;B43)</f>
        <v>8</v>
      </c>
      <c r="F43">
        <f t="shared" si="0"/>
        <v>1</v>
      </c>
      <c r="G43">
        <f t="shared" si="1"/>
        <v>0</v>
      </c>
      <c r="H43">
        <f t="shared" si="5"/>
        <v>12</v>
      </c>
      <c r="I43">
        <f t="shared" si="2"/>
        <v>1</v>
      </c>
      <c r="J43" s="13">
        <f t="shared" si="3"/>
        <v>0.33333333333333331</v>
      </c>
      <c r="K43" s="13">
        <f t="shared" si="4"/>
        <v>0.66666666666666663</v>
      </c>
    </row>
    <row r="44" spans="2:11" x14ac:dyDescent="0.3">
      <c r="B44">
        <v>27</v>
      </c>
      <c r="C44">
        <v>1</v>
      </c>
      <c r="D44">
        <f>COUNTIF(B27:C35,"&gt;="&amp;B44)</f>
        <v>3</v>
      </c>
      <c r="E44">
        <f>COUNTIF(D27:E35,"&gt;="&amp;B44)</f>
        <v>8</v>
      </c>
      <c r="F44">
        <f t="shared" si="0"/>
        <v>1</v>
      </c>
      <c r="G44">
        <f t="shared" si="1"/>
        <v>0</v>
      </c>
      <c r="H44">
        <f t="shared" si="5"/>
        <v>11</v>
      </c>
      <c r="I44">
        <f t="shared" si="2"/>
        <v>1</v>
      </c>
      <c r="J44" s="13">
        <f t="shared" si="3"/>
        <v>0.27272727272727271</v>
      </c>
      <c r="K44" s="13">
        <f t="shared" si="4"/>
        <v>0.72727272727272729</v>
      </c>
    </row>
    <row r="45" spans="2:11" x14ac:dyDescent="0.3">
      <c r="B45">
        <v>28</v>
      </c>
      <c r="C45">
        <v>2</v>
      </c>
      <c r="D45">
        <f>COUNTIF(B27:C35,"&gt;="&amp;B45)</f>
        <v>2</v>
      </c>
      <c r="E45">
        <f>COUNTIF(D27:E35,"&gt;="&amp;B45)</f>
        <v>8</v>
      </c>
      <c r="F45">
        <f t="shared" si="0"/>
        <v>0</v>
      </c>
      <c r="G45">
        <f t="shared" si="1"/>
        <v>1</v>
      </c>
      <c r="H45">
        <f t="shared" si="5"/>
        <v>10</v>
      </c>
      <c r="I45">
        <f t="shared" si="2"/>
        <v>1</v>
      </c>
      <c r="J45" s="13">
        <f t="shared" si="3"/>
        <v>0.2</v>
      </c>
      <c r="K45" s="13">
        <f t="shared" si="4"/>
        <v>0.8</v>
      </c>
    </row>
    <row r="46" spans="2:11" x14ac:dyDescent="0.3">
      <c r="B46">
        <v>33</v>
      </c>
      <c r="C46">
        <v>2</v>
      </c>
      <c r="D46">
        <f>COUNTIF(B27:C35,"&gt;="&amp;B46)</f>
        <v>1</v>
      </c>
      <c r="E46">
        <f>COUNTIF(D27:E35,"&gt;="&amp;B46)</f>
        <v>7</v>
      </c>
      <c r="F46">
        <f t="shared" si="0"/>
        <v>0</v>
      </c>
      <c r="G46">
        <f t="shared" si="1"/>
        <v>1</v>
      </c>
      <c r="H46">
        <f t="shared" si="5"/>
        <v>8</v>
      </c>
      <c r="I46">
        <f t="shared" si="2"/>
        <v>1</v>
      </c>
      <c r="J46" s="13">
        <f t="shared" si="3"/>
        <v>0.125</v>
      </c>
      <c r="K46" s="13">
        <f t="shared" si="4"/>
        <v>0.875</v>
      </c>
    </row>
    <row r="47" spans="2:11" x14ac:dyDescent="0.3">
      <c r="B47">
        <v>41</v>
      </c>
      <c r="C47">
        <v>2</v>
      </c>
      <c r="D47">
        <f>COUNTIF(B27:C35,"&gt;="&amp;B47)</f>
        <v>0</v>
      </c>
      <c r="E47">
        <f>COUNTIF(D27:E35,"&gt;="&amp;B47)</f>
        <v>5</v>
      </c>
      <c r="F47">
        <f t="shared" ref="F47" si="6">IF(C47=1,1,0)</f>
        <v>0</v>
      </c>
      <c r="G47">
        <f t="shared" si="1"/>
        <v>1</v>
      </c>
      <c r="H47">
        <f t="shared" si="5"/>
        <v>5</v>
      </c>
      <c r="I47">
        <f t="shared" si="2"/>
        <v>1</v>
      </c>
      <c r="J47" s="13">
        <f t="shared" si="3"/>
        <v>0</v>
      </c>
      <c r="K47" s="13">
        <f t="shared" si="4"/>
        <v>1</v>
      </c>
    </row>
    <row r="49" spans="1:11" ht="15.6" x14ac:dyDescent="0.3">
      <c r="F49" s="43" t="s">
        <v>138</v>
      </c>
      <c r="G49" s="44" t="s">
        <v>139</v>
      </c>
      <c r="H49" s="45"/>
      <c r="I49" s="45"/>
      <c r="J49" s="43" t="s">
        <v>142</v>
      </c>
      <c r="K49" s="44" t="s">
        <v>143</v>
      </c>
    </row>
    <row r="50" spans="1:11" x14ac:dyDescent="0.3">
      <c r="E50" s="2" t="s">
        <v>144</v>
      </c>
      <c r="F50">
        <f>SUM(F39:F47)</f>
        <v>6</v>
      </c>
      <c r="G50">
        <f>SUM(G39:G47)</f>
        <v>3</v>
      </c>
      <c r="J50" s="13">
        <f>SUM(J39:J47)</f>
        <v>2.6206030897207366</v>
      </c>
      <c r="K50" s="13">
        <f>SUM(K39:K47)</f>
        <v>6.3793969102792625</v>
      </c>
    </row>
    <row r="52" spans="1:11" ht="16.2" x14ac:dyDescent="0.3">
      <c r="I52" s="2" t="s">
        <v>168</v>
      </c>
      <c r="J52" s="13">
        <f>(F50-J50)^2/J50</f>
        <v>4.3578989592132524</v>
      </c>
      <c r="K52" s="13">
        <f>(G50-K50)^2/K50</f>
        <v>1.7901885770429502</v>
      </c>
    </row>
    <row r="54" spans="1:11" ht="16.2" x14ac:dyDescent="0.3">
      <c r="I54" s="2" t="s">
        <v>169</v>
      </c>
      <c r="J54" s="13">
        <f>SUM(J52:K52)</f>
        <v>6.1480875362562024</v>
      </c>
    </row>
    <row r="55" spans="1:11" x14ac:dyDescent="0.3">
      <c r="I55" s="2" t="s">
        <v>129</v>
      </c>
      <c r="J55" s="13">
        <f>1-_xlfn.CHISQ.DIST(J54,1,TRUE)</f>
        <v>1.3155428547469983E-2</v>
      </c>
    </row>
    <row r="58" spans="1:11" ht="15.6" x14ac:dyDescent="0.3">
      <c r="A58" s="19" t="s">
        <v>115</v>
      </c>
      <c r="B58" s="75" t="s">
        <v>116</v>
      </c>
      <c r="C58" s="75"/>
      <c r="D58" s="75"/>
      <c r="E58" s="75"/>
      <c r="F58" s="75"/>
      <c r="G58" s="75"/>
      <c r="H58" s="75"/>
      <c r="I58" s="75"/>
      <c r="J58" s="75"/>
      <c r="K58" s="75"/>
    </row>
    <row r="59" spans="1:11" ht="14.4" customHeight="1" x14ac:dyDescent="0.3">
      <c r="B59" s="76" t="str">
        <f>IF(J54&gt;=F21,"Reject the Null Hypothesis","Fail to reject the Null Hypothesis")</f>
        <v>Reject the Null Hypothesis</v>
      </c>
      <c r="C59" s="76"/>
      <c r="D59" s="76"/>
      <c r="E59" s="76"/>
      <c r="F59" s="77"/>
      <c r="G59" s="77"/>
      <c r="H59" s="77"/>
      <c r="I59" s="77"/>
      <c r="J59" s="77"/>
      <c r="K59" s="77"/>
    </row>
    <row r="60" spans="1:11" x14ac:dyDescent="0.3">
      <c r="F60" s="77"/>
      <c r="G60" s="77"/>
      <c r="H60" s="77"/>
      <c r="I60" s="77"/>
      <c r="J60" s="77"/>
      <c r="K60" s="77"/>
    </row>
    <row r="61" spans="1:11" x14ac:dyDescent="0.3">
      <c r="F61" s="1"/>
      <c r="G61" s="1"/>
      <c r="H61" s="1"/>
      <c r="I61" s="1"/>
      <c r="J61" s="1"/>
      <c r="K61" s="1"/>
    </row>
    <row r="62" spans="1:11" x14ac:dyDescent="0.3">
      <c r="A62" s="34"/>
      <c r="B62" s="34"/>
      <c r="C62" s="34"/>
      <c r="D62" s="34"/>
      <c r="E62" s="34"/>
      <c r="F62" s="34"/>
      <c r="G62" s="34"/>
      <c r="H62" s="34"/>
      <c r="I62" s="34"/>
      <c r="J62" s="34"/>
      <c r="K62" s="34"/>
    </row>
    <row r="63" spans="1:11" x14ac:dyDescent="0.3">
      <c r="B63" t="s">
        <v>132</v>
      </c>
    </row>
    <row r="65" spans="1:11" x14ac:dyDescent="0.3">
      <c r="A65" s="19" t="s">
        <v>100</v>
      </c>
      <c r="B65" s="75" t="s">
        <v>101</v>
      </c>
      <c r="C65" s="75"/>
      <c r="D65" s="75"/>
      <c r="E65" s="75"/>
      <c r="F65" s="75"/>
      <c r="G65" s="75"/>
      <c r="H65" s="75"/>
      <c r="I65" s="75"/>
      <c r="J65" s="75"/>
      <c r="K65" s="75"/>
    </row>
    <row r="66" spans="1:11" x14ac:dyDescent="0.3">
      <c r="B66" s="77" t="s">
        <v>102</v>
      </c>
      <c r="C66" s="77"/>
      <c r="D66" s="77"/>
      <c r="E66" s="87" t="s">
        <v>133</v>
      </c>
      <c r="F66" s="87"/>
      <c r="G66" s="87"/>
      <c r="H66" s="87"/>
      <c r="I66" s="87"/>
      <c r="J66" s="87"/>
      <c r="K66" s="87"/>
    </row>
    <row r="67" spans="1:11" x14ac:dyDescent="0.3">
      <c r="B67" s="77" t="s">
        <v>103</v>
      </c>
      <c r="C67" s="77"/>
      <c r="D67" s="77"/>
      <c r="E67" s="87" t="s">
        <v>134</v>
      </c>
      <c r="F67" s="87"/>
      <c r="G67" s="87"/>
      <c r="H67" s="87"/>
      <c r="I67" s="87"/>
      <c r="J67" s="87"/>
      <c r="K67" s="87"/>
    </row>
    <row r="68" spans="1:11" x14ac:dyDescent="0.3">
      <c r="B68" s="88" t="s">
        <v>104</v>
      </c>
      <c r="C68" s="88"/>
      <c r="D68" s="88"/>
      <c r="E68" s="20">
        <v>0.05</v>
      </c>
    </row>
    <row r="70" spans="1:11" x14ac:dyDescent="0.3">
      <c r="A70" s="19" t="s">
        <v>105</v>
      </c>
      <c r="B70" s="75" t="s">
        <v>106</v>
      </c>
      <c r="C70" s="75"/>
      <c r="D70" s="75"/>
      <c r="E70" s="75"/>
      <c r="F70" s="75"/>
      <c r="G70" s="75"/>
      <c r="H70" s="75"/>
      <c r="I70" s="75"/>
      <c r="J70" s="75"/>
      <c r="K70" s="75"/>
    </row>
    <row r="71" spans="1:11" x14ac:dyDescent="0.3">
      <c r="B71" t="s">
        <v>107</v>
      </c>
      <c r="D71" s="85"/>
      <c r="E71" s="85"/>
      <c r="F71" s="85"/>
      <c r="G71" s="85"/>
      <c r="H71" s="85"/>
      <c r="I71" s="85"/>
      <c r="J71" s="85"/>
      <c r="K71" s="85"/>
    </row>
    <row r="72" spans="1:11" x14ac:dyDescent="0.3">
      <c r="D72" s="21"/>
      <c r="E72" s="21"/>
      <c r="F72" s="21"/>
      <c r="G72" s="21"/>
      <c r="H72" s="21"/>
      <c r="I72" s="21"/>
      <c r="J72" s="21"/>
      <c r="K72" s="21"/>
    </row>
    <row r="73" spans="1:11" x14ac:dyDescent="0.3">
      <c r="D73" s="21"/>
      <c r="E73" s="21"/>
      <c r="F73" s="21"/>
      <c r="G73" s="21"/>
      <c r="H73" s="21"/>
      <c r="I73" s="21"/>
      <c r="J73" s="21"/>
      <c r="K73" s="21"/>
    </row>
    <row r="74" spans="1:11" x14ac:dyDescent="0.3">
      <c r="D74" s="21"/>
      <c r="E74" s="21"/>
      <c r="F74" s="21"/>
      <c r="G74" s="21"/>
      <c r="H74" s="21"/>
      <c r="I74" s="21"/>
      <c r="J74" s="21"/>
      <c r="K74" s="21"/>
    </row>
    <row r="75" spans="1:11" ht="15.6" x14ac:dyDescent="0.35">
      <c r="D75" s="21" t="s">
        <v>119</v>
      </c>
      <c r="E75" s="85" t="s">
        <v>122</v>
      </c>
      <c r="F75" s="85"/>
      <c r="G75" s="85"/>
      <c r="H75" s="85"/>
      <c r="I75" s="85"/>
      <c r="J75" s="85"/>
      <c r="K75" s="85"/>
    </row>
    <row r="76" spans="1:11" ht="15.6" x14ac:dyDescent="0.35">
      <c r="D76" s="21" t="s">
        <v>120</v>
      </c>
      <c r="E76" s="85" t="s">
        <v>121</v>
      </c>
      <c r="F76" s="85"/>
      <c r="G76" s="85"/>
      <c r="H76" s="85"/>
      <c r="I76" s="85"/>
      <c r="J76" s="85"/>
      <c r="K76" s="85"/>
    </row>
    <row r="77" spans="1:11" x14ac:dyDescent="0.3">
      <c r="D77" s="21"/>
      <c r="E77" s="21"/>
      <c r="F77" s="21"/>
      <c r="G77" s="21"/>
      <c r="H77" s="21"/>
      <c r="I77" s="21"/>
      <c r="J77" s="21"/>
      <c r="K77" s="21"/>
    </row>
    <row r="78" spans="1:11" ht="15.6" x14ac:dyDescent="0.3">
      <c r="A78" s="19" t="s">
        <v>108</v>
      </c>
      <c r="B78" s="75" t="s">
        <v>109</v>
      </c>
      <c r="C78" s="75"/>
      <c r="D78" s="75"/>
      <c r="E78" s="75"/>
      <c r="F78" s="75"/>
      <c r="G78" s="75"/>
      <c r="H78" s="75"/>
      <c r="I78" s="75"/>
      <c r="J78" s="75"/>
      <c r="K78" s="75"/>
    </row>
    <row r="79" spans="1:11" ht="16.8" x14ac:dyDescent="0.35">
      <c r="B79" t="s">
        <v>110</v>
      </c>
      <c r="C79" t="s">
        <v>111</v>
      </c>
      <c r="D79" t="s">
        <v>130</v>
      </c>
      <c r="E79" t="s">
        <v>112</v>
      </c>
      <c r="F79" s="22">
        <f>_xlfn.CHISQ.INV(0.975,1)</f>
        <v>5.0238861873148863</v>
      </c>
    </row>
    <row r="81" spans="1:11" x14ac:dyDescent="0.3">
      <c r="A81" s="19" t="s">
        <v>113</v>
      </c>
      <c r="B81" s="75" t="s">
        <v>114</v>
      </c>
      <c r="C81" s="75"/>
      <c r="D81" s="75"/>
      <c r="E81" s="75"/>
      <c r="F81" s="75"/>
      <c r="G81" s="75"/>
      <c r="H81" s="75"/>
      <c r="I81" s="75"/>
      <c r="J81" s="75"/>
      <c r="K81" s="75"/>
    </row>
    <row r="82" spans="1:11" x14ac:dyDescent="0.3">
      <c r="A82" s="21"/>
      <c r="B82" s="78" t="s">
        <v>125</v>
      </c>
      <c r="C82" s="79"/>
      <c r="D82" s="80" t="s">
        <v>126</v>
      </c>
      <c r="E82" s="82"/>
      <c r="F82" s="21"/>
    </row>
    <row r="83" spans="1:11" x14ac:dyDescent="0.3">
      <c r="A83" s="21"/>
      <c r="B83" s="64" t="s">
        <v>88</v>
      </c>
      <c r="C83" s="50" t="s">
        <v>89</v>
      </c>
      <c r="D83" s="68" t="s">
        <v>135</v>
      </c>
      <c r="E83" s="70" t="s">
        <v>89</v>
      </c>
      <c r="F83" s="21"/>
    </row>
    <row r="84" spans="1:11" x14ac:dyDescent="0.3">
      <c r="A84" s="21"/>
      <c r="B84" s="64"/>
      <c r="C84" s="50"/>
      <c r="D84" s="68"/>
      <c r="E84" s="70"/>
      <c r="F84" s="21"/>
    </row>
    <row r="85" spans="1:11" x14ac:dyDescent="0.3">
      <c r="A85" s="21"/>
      <c r="B85" s="9">
        <v>19</v>
      </c>
      <c r="C85" s="11">
        <v>20</v>
      </c>
      <c r="D85" s="9">
        <v>16</v>
      </c>
      <c r="E85" s="11">
        <v>21</v>
      </c>
      <c r="F85" s="21"/>
    </row>
    <row r="86" spans="1:11" x14ac:dyDescent="0.3">
      <c r="A86" s="21"/>
      <c r="B86" s="3">
        <v>6</v>
      </c>
      <c r="C86" s="4">
        <v>19</v>
      </c>
      <c r="D86" s="3">
        <v>21</v>
      </c>
      <c r="E86" s="4">
        <v>15</v>
      </c>
      <c r="F86" s="21"/>
    </row>
    <row r="87" spans="1:11" x14ac:dyDescent="0.3">
      <c r="A87" s="21"/>
      <c r="B87" s="3">
        <v>5</v>
      </c>
      <c r="C87" s="4">
        <v>17</v>
      </c>
      <c r="D87" s="3">
        <v>7</v>
      </c>
      <c r="E87" s="4">
        <v>18</v>
      </c>
      <c r="F87" s="21"/>
    </row>
    <row r="88" spans="1:11" x14ac:dyDescent="0.3">
      <c r="A88" s="21"/>
      <c r="B88" s="3">
        <v>4</v>
      </c>
      <c r="C88" s="4">
        <v>14</v>
      </c>
      <c r="D88" s="3"/>
      <c r="E88" s="4">
        <v>18</v>
      </c>
      <c r="F88" s="21"/>
    </row>
    <row r="89" spans="1:11" x14ac:dyDescent="0.3">
      <c r="B89" s="6"/>
      <c r="C89" s="8"/>
      <c r="D89" s="6"/>
      <c r="E89" s="8">
        <v>5</v>
      </c>
    </row>
    <row r="93" spans="1:11" ht="14.4" customHeight="1" x14ac:dyDescent="0.3">
      <c r="B93" s="50" t="s">
        <v>127</v>
      </c>
      <c r="C93" s="46" t="s">
        <v>128</v>
      </c>
      <c r="D93" s="46" t="s">
        <v>136</v>
      </c>
      <c r="E93" s="106" t="s">
        <v>137</v>
      </c>
      <c r="F93" s="46" t="s">
        <v>138</v>
      </c>
      <c r="G93" s="106" t="s">
        <v>139</v>
      </c>
      <c r="H93" s="50" t="s">
        <v>140</v>
      </c>
      <c r="I93" s="50" t="s">
        <v>141</v>
      </c>
      <c r="J93" s="46" t="s">
        <v>142</v>
      </c>
      <c r="K93" s="106" t="s">
        <v>143</v>
      </c>
    </row>
    <row r="94" spans="1:11" x14ac:dyDescent="0.3">
      <c r="B94" s="50"/>
      <c r="C94" s="46"/>
      <c r="D94" s="46"/>
      <c r="E94" s="106"/>
      <c r="F94" s="46"/>
      <c r="G94" s="106"/>
      <c r="H94" s="50"/>
      <c r="I94" s="50"/>
      <c r="J94" s="46"/>
      <c r="K94" s="106"/>
    </row>
    <row r="95" spans="1:11" x14ac:dyDescent="0.3">
      <c r="B95">
        <v>4</v>
      </c>
      <c r="C95">
        <v>1</v>
      </c>
      <c r="D95">
        <f>COUNTIF(B85:C89,"&gt;="&amp;B95)</f>
        <v>8</v>
      </c>
      <c r="E95">
        <f>COUNTIF(D85:E89,"&gt;="&amp;B95)</f>
        <v>8</v>
      </c>
      <c r="F95">
        <f t="shared" ref="F95:F101" si="7">IF(C95=1,1,0)</f>
        <v>1</v>
      </c>
      <c r="G95">
        <f t="shared" ref="G95:G101" si="8">IF(C95=2,1,0)</f>
        <v>0</v>
      </c>
      <c r="H95">
        <f>SUM(D95:E95)</f>
        <v>16</v>
      </c>
      <c r="I95">
        <f>SUM(F95:G95)</f>
        <v>1</v>
      </c>
      <c r="J95" s="13">
        <f>D95*(I95/H95)</f>
        <v>0.5</v>
      </c>
      <c r="K95" s="13">
        <f>E95*(I95/H95)</f>
        <v>0.5</v>
      </c>
    </row>
    <row r="96" spans="1:11" x14ac:dyDescent="0.3">
      <c r="B96">
        <v>5</v>
      </c>
      <c r="C96">
        <v>1</v>
      </c>
      <c r="D96">
        <f>COUNTIF(B85:C89,"&gt;="&amp;B96)</f>
        <v>7</v>
      </c>
      <c r="E96">
        <f>COUNTIF(D85:E89,"&gt;="&amp;B96)</f>
        <v>8</v>
      </c>
      <c r="F96">
        <f t="shared" si="7"/>
        <v>1</v>
      </c>
      <c r="G96">
        <f t="shared" si="8"/>
        <v>0</v>
      </c>
      <c r="H96">
        <f t="shared" ref="H96:H101" si="9">SUM(D96:E96)</f>
        <v>15</v>
      </c>
      <c r="I96">
        <f t="shared" ref="I96:I101" si="10">SUM(F96:G96)</f>
        <v>1</v>
      </c>
      <c r="J96" s="13">
        <f t="shared" ref="J96:J101" si="11">D96*(I96/H96)</f>
        <v>0.46666666666666667</v>
      </c>
      <c r="K96" s="13">
        <f t="shared" ref="K96:K101" si="12">E96*(I96/H96)</f>
        <v>0.53333333333333333</v>
      </c>
    </row>
    <row r="97" spans="2:11" x14ac:dyDescent="0.3">
      <c r="B97">
        <v>6</v>
      </c>
      <c r="C97">
        <v>1</v>
      </c>
      <c r="D97">
        <f>COUNTIF(B85:C89,"&gt;="&amp;B97)</f>
        <v>6</v>
      </c>
      <c r="E97">
        <f>COUNTIF(D85:E89,"&gt;="&amp;B97)</f>
        <v>7</v>
      </c>
      <c r="F97">
        <f t="shared" si="7"/>
        <v>1</v>
      </c>
      <c r="G97">
        <f t="shared" si="8"/>
        <v>0</v>
      </c>
      <c r="H97">
        <f t="shared" si="9"/>
        <v>13</v>
      </c>
      <c r="I97">
        <f t="shared" si="10"/>
        <v>1</v>
      </c>
      <c r="J97" s="13">
        <f t="shared" si="11"/>
        <v>0.46153846153846156</v>
      </c>
      <c r="K97" s="13">
        <f t="shared" si="12"/>
        <v>0.53846153846153855</v>
      </c>
    </row>
    <row r="98" spans="2:11" x14ac:dyDescent="0.3">
      <c r="B98">
        <v>7</v>
      </c>
      <c r="C98">
        <v>2</v>
      </c>
      <c r="D98">
        <f>COUNTIF(B85:C89,"&gt;="&amp;B98)</f>
        <v>5</v>
      </c>
      <c r="E98">
        <f>COUNTIF(D85:E89,"&gt;="&amp;B98)</f>
        <v>7</v>
      </c>
      <c r="F98">
        <f t="shared" si="7"/>
        <v>0</v>
      </c>
      <c r="G98">
        <f t="shared" si="8"/>
        <v>1</v>
      </c>
      <c r="H98">
        <f t="shared" si="9"/>
        <v>12</v>
      </c>
      <c r="I98">
        <f t="shared" si="10"/>
        <v>1</v>
      </c>
      <c r="J98" s="13">
        <f t="shared" si="11"/>
        <v>0.41666666666666663</v>
      </c>
      <c r="K98" s="13">
        <f t="shared" si="12"/>
        <v>0.58333333333333326</v>
      </c>
    </row>
    <row r="99" spans="2:11" x14ac:dyDescent="0.3">
      <c r="B99">
        <v>16</v>
      </c>
      <c r="C99">
        <v>2</v>
      </c>
      <c r="D99">
        <f>COUNTIF(B85:C89,"&gt;="&amp;B99)</f>
        <v>4</v>
      </c>
      <c r="E99">
        <f>COUNTIF(D85:E89,"&gt;="&amp;B99)</f>
        <v>5</v>
      </c>
      <c r="F99">
        <f t="shared" si="7"/>
        <v>0</v>
      </c>
      <c r="G99">
        <f t="shared" si="8"/>
        <v>1</v>
      </c>
      <c r="H99">
        <f t="shared" si="9"/>
        <v>9</v>
      </c>
      <c r="I99">
        <f t="shared" si="10"/>
        <v>1</v>
      </c>
      <c r="J99" s="13">
        <f t="shared" si="11"/>
        <v>0.44444444444444442</v>
      </c>
      <c r="K99" s="13">
        <f t="shared" si="12"/>
        <v>0.55555555555555558</v>
      </c>
    </row>
    <row r="100" spans="2:11" x14ac:dyDescent="0.3">
      <c r="B100">
        <v>19</v>
      </c>
      <c r="C100">
        <v>1</v>
      </c>
      <c r="D100">
        <f>COUNTIF(B85:C89,"&gt;="&amp;B100)</f>
        <v>3</v>
      </c>
      <c r="E100">
        <f>COUNTIF(D85:E89,"&gt;="&amp;B100)</f>
        <v>2</v>
      </c>
      <c r="F100">
        <f t="shared" si="7"/>
        <v>1</v>
      </c>
      <c r="G100">
        <f t="shared" si="8"/>
        <v>0</v>
      </c>
      <c r="H100">
        <f t="shared" si="9"/>
        <v>5</v>
      </c>
      <c r="I100">
        <f t="shared" si="10"/>
        <v>1</v>
      </c>
      <c r="J100" s="13">
        <f t="shared" si="11"/>
        <v>0.60000000000000009</v>
      </c>
      <c r="K100" s="13">
        <f t="shared" si="12"/>
        <v>0.4</v>
      </c>
    </row>
    <row r="101" spans="2:11" x14ac:dyDescent="0.3">
      <c r="B101">
        <v>21</v>
      </c>
      <c r="C101">
        <v>2</v>
      </c>
      <c r="D101">
        <f>COUNTIF(B85:C89,"&gt;="&amp;B101)</f>
        <v>0</v>
      </c>
      <c r="E101">
        <f>COUNTIF(D85:E89,"&gt;="&amp;B101)</f>
        <v>2</v>
      </c>
      <c r="F101">
        <f t="shared" si="7"/>
        <v>0</v>
      </c>
      <c r="G101">
        <f t="shared" si="8"/>
        <v>1</v>
      </c>
      <c r="H101">
        <f t="shared" si="9"/>
        <v>2</v>
      </c>
      <c r="I101">
        <f t="shared" si="10"/>
        <v>1</v>
      </c>
      <c r="J101" s="13">
        <f t="shared" si="11"/>
        <v>0</v>
      </c>
      <c r="K101" s="13">
        <f t="shared" si="12"/>
        <v>1</v>
      </c>
    </row>
    <row r="102" spans="2:11" x14ac:dyDescent="0.3">
      <c r="J102" s="13"/>
      <c r="K102" s="13"/>
    </row>
    <row r="103" spans="2:11" x14ac:dyDescent="0.3">
      <c r="J103" s="13"/>
      <c r="K103" s="13"/>
    </row>
    <row r="104" spans="2:11" ht="15.6" x14ac:dyDescent="0.3">
      <c r="F104" s="43" t="s">
        <v>138</v>
      </c>
      <c r="G104" s="44" t="s">
        <v>139</v>
      </c>
      <c r="H104" s="45"/>
      <c r="I104" s="45"/>
      <c r="J104" s="43" t="s">
        <v>142</v>
      </c>
      <c r="K104" s="44" t="s">
        <v>143</v>
      </c>
    </row>
    <row r="105" spans="2:11" x14ac:dyDescent="0.3">
      <c r="E105" s="2" t="s">
        <v>144</v>
      </c>
      <c r="F105">
        <f>SUM(F95:F103)</f>
        <v>4</v>
      </c>
      <c r="G105">
        <f>SUM(G95:G103)</f>
        <v>3</v>
      </c>
      <c r="J105" s="13">
        <f>SUM(J95:J103)</f>
        <v>2.8893162393162393</v>
      </c>
      <c r="K105" s="13">
        <f>SUM(K95:K103)</f>
        <v>4.1106837606837612</v>
      </c>
    </row>
    <row r="107" spans="2:11" ht="16.2" x14ac:dyDescent="0.3">
      <c r="I107" s="2" t="s">
        <v>168</v>
      </c>
      <c r="J107" s="13">
        <f>(F105-J105)^2/J105</f>
        <v>0.4269585999137841</v>
      </c>
      <c r="K107" s="13">
        <f>(G105-K105)^2/K105</f>
        <v>0.3001005399747475</v>
      </c>
    </row>
    <row r="109" spans="2:11" ht="16.2" x14ac:dyDescent="0.3">
      <c r="I109" s="2" t="s">
        <v>169</v>
      </c>
      <c r="J109" s="13">
        <f>SUM(J107:K107)</f>
        <v>0.72705913988853155</v>
      </c>
    </row>
    <row r="110" spans="2:11" x14ac:dyDescent="0.3">
      <c r="I110" s="2" t="s">
        <v>129</v>
      </c>
      <c r="J110" s="13">
        <f>1-_xlfn.CHISQ.DIST(J109,1,TRUE)</f>
        <v>0.39383809976873041</v>
      </c>
    </row>
    <row r="113" spans="1:11" ht="15.6" x14ac:dyDescent="0.3">
      <c r="A113" s="19" t="s">
        <v>115</v>
      </c>
      <c r="B113" s="75" t="s">
        <v>116</v>
      </c>
      <c r="C113" s="75"/>
      <c r="D113" s="75"/>
      <c r="E113" s="75"/>
      <c r="F113" s="75"/>
      <c r="G113" s="75"/>
      <c r="H113" s="75"/>
      <c r="I113" s="75"/>
      <c r="J113" s="75"/>
      <c r="K113" s="75"/>
    </row>
    <row r="114" spans="1:11" x14ac:dyDescent="0.3">
      <c r="B114" s="76" t="str">
        <f>IF(J109&gt;=F79,"Reject the Null Hypothesis","Fail to reject the Null Hypothesis")</f>
        <v>Fail to reject the Null Hypothesis</v>
      </c>
      <c r="C114" s="76"/>
      <c r="D114" s="76"/>
      <c r="E114" s="76"/>
      <c r="F114" s="77"/>
      <c r="G114" s="77"/>
      <c r="H114" s="77"/>
      <c r="I114" s="77"/>
      <c r="J114" s="77"/>
      <c r="K114" s="77"/>
    </row>
    <row r="115" spans="1:11" x14ac:dyDescent="0.3">
      <c r="F115" s="77"/>
      <c r="G115" s="77"/>
      <c r="H115" s="77"/>
      <c r="I115" s="77"/>
      <c r="J115" s="77"/>
      <c r="K115" s="77"/>
    </row>
  </sheetData>
  <sortState xmlns:xlrd2="http://schemas.microsoft.com/office/spreadsheetml/2017/richdata2" ref="B96:C101">
    <sortCondition ref="B95:B101"/>
    <sortCondition ref="C95:C101"/>
  </sortState>
  <mergeCells count="63">
    <mergeCell ref="B3:K3"/>
    <mergeCell ref="B7:K7"/>
    <mergeCell ref="B8:D8"/>
    <mergeCell ref="E8:K8"/>
    <mergeCell ref="B9:D9"/>
    <mergeCell ref="E9:K9"/>
    <mergeCell ref="B20:K20"/>
    <mergeCell ref="B23:K23"/>
    <mergeCell ref="B10:D10"/>
    <mergeCell ref="B12:K12"/>
    <mergeCell ref="D13:K13"/>
    <mergeCell ref="E17:K17"/>
    <mergeCell ref="E18:K18"/>
    <mergeCell ref="B58:K58"/>
    <mergeCell ref="B59:E59"/>
    <mergeCell ref="F59:K60"/>
    <mergeCell ref="B37:B38"/>
    <mergeCell ref="C37:C38"/>
    <mergeCell ref="D37:D38"/>
    <mergeCell ref="E37:E38"/>
    <mergeCell ref="F37:F38"/>
    <mergeCell ref="G37:G38"/>
    <mergeCell ref="H37:H38"/>
    <mergeCell ref="B65:K65"/>
    <mergeCell ref="B66:D66"/>
    <mergeCell ref="E66:K66"/>
    <mergeCell ref="B67:D67"/>
    <mergeCell ref="E67:K67"/>
    <mergeCell ref="I37:I38"/>
    <mergeCell ref="J37:J38"/>
    <mergeCell ref="K37:K38"/>
    <mergeCell ref="B24:C24"/>
    <mergeCell ref="D24:E24"/>
    <mergeCell ref="J93:J94"/>
    <mergeCell ref="K93:K94"/>
    <mergeCell ref="E83:E84"/>
    <mergeCell ref="B68:D68"/>
    <mergeCell ref="B70:K70"/>
    <mergeCell ref="D71:K71"/>
    <mergeCell ref="E75:K75"/>
    <mergeCell ref="E76:K76"/>
    <mergeCell ref="B78:K78"/>
    <mergeCell ref="E93:E94"/>
    <mergeCell ref="F93:F94"/>
    <mergeCell ref="G93:G94"/>
    <mergeCell ref="H93:H94"/>
    <mergeCell ref="I93:I94"/>
    <mergeCell ref="B113:K113"/>
    <mergeCell ref="B114:E114"/>
    <mergeCell ref="F114:K115"/>
    <mergeCell ref="B25:B26"/>
    <mergeCell ref="C25:C26"/>
    <mergeCell ref="D25:D26"/>
    <mergeCell ref="E25:E26"/>
    <mergeCell ref="B82:C82"/>
    <mergeCell ref="D82:E82"/>
    <mergeCell ref="B83:B84"/>
    <mergeCell ref="C83:C84"/>
    <mergeCell ref="D83:D84"/>
    <mergeCell ref="B81:K81"/>
    <mergeCell ref="B93:B94"/>
    <mergeCell ref="C93:C94"/>
    <mergeCell ref="D93:D9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Questions</vt:lpstr>
      <vt:lpstr>Actuarial (Life-Table) Approach</vt:lpstr>
      <vt:lpstr>Kaplan-Meier Approach</vt:lpstr>
      <vt:lpstr>Log-Rank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Flores</dc:creator>
  <cp:lastModifiedBy>Bobby Flores</cp:lastModifiedBy>
  <dcterms:created xsi:type="dcterms:W3CDTF">2023-06-25T21:33:29Z</dcterms:created>
  <dcterms:modified xsi:type="dcterms:W3CDTF">2023-07-09T02:21:54Z</dcterms:modified>
</cp:coreProperties>
</file>