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Bobby Flores\Desktop\Biostatistics\Completed\"/>
    </mc:Choice>
  </mc:AlternateContent>
  <xr:revisionPtr revIDLastSave="0" documentId="13_ncr:1_{62D494C2-3D6E-43B7-8544-CDFB5978E53A}" xr6:coauthVersionLast="47" xr6:coauthVersionMax="47" xr10:uidLastSave="{00000000-0000-0000-0000-000000000000}"/>
  <bookViews>
    <workbookView xWindow="-30828" yWindow="-108" windowWidth="30936" windowHeight="16776" xr2:uid="{7C963D72-1AC9-49B5-B1FC-74811742CE5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2" i="1" l="1"/>
  <c r="K148" i="1"/>
  <c r="E150" i="1"/>
  <c r="E149" i="1"/>
  <c r="E148" i="1"/>
  <c r="G131" i="1"/>
  <c r="G138" i="1"/>
  <c r="C133" i="1"/>
  <c r="C137" i="1"/>
  <c r="C136" i="1"/>
  <c r="C135" i="1"/>
  <c r="C134" i="1"/>
  <c r="C131" i="1"/>
  <c r="J129" i="1"/>
  <c r="F287" i="1" l="1"/>
  <c r="F286" i="1"/>
  <c r="I228" i="1" l="1"/>
  <c r="I227" i="1"/>
  <c r="F226" i="1"/>
  <c r="F227" i="1"/>
  <c r="C226" i="1"/>
  <c r="J201" i="1"/>
  <c r="J200" i="1"/>
  <c r="F182" i="1"/>
  <c r="F181" i="1"/>
  <c r="F27" i="1"/>
  <c r="I286" i="1"/>
  <c r="E266" i="1"/>
  <c r="E265" i="1"/>
  <c r="E264" i="1"/>
  <c r="E263" i="1"/>
  <c r="E262" i="1"/>
  <c r="E261" i="1"/>
  <c r="F292" i="1"/>
  <c r="C287" i="1"/>
  <c r="C286" i="1"/>
  <c r="I202" i="1"/>
  <c r="H202" i="1"/>
  <c r="G202" i="1"/>
  <c r="F202" i="1"/>
  <c r="E202" i="1"/>
  <c r="D202" i="1"/>
  <c r="C202" i="1"/>
  <c r="C227" i="1"/>
  <c r="E166" i="1"/>
  <c r="D166" i="1"/>
  <c r="G165" i="1"/>
  <c r="C186" i="1" s="1"/>
  <c r="G164" i="1"/>
  <c r="J202" i="1" l="1"/>
  <c r="I288" i="1"/>
  <c r="E293" i="1"/>
  <c r="E292" i="1"/>
  <c r="G166" i="1"/>
  <c r="C187" i="1" s="1"/>
  <c r="F290" i="1"/>
  <c r="I226" i="1"/>
  <c r="C228" i="1"/>
  <c r="F230" i="1" s="1"/>
  <c r="F228" i="1"/>
  <c r="C185" i="1"/>
  <c r="E299" i="1" l="1"/>
  <c r="E297" i="1"/>
  <c r="F282" i="1"/>
  <c r="F281" i="1"/>
  <c r="F217" i="1"/>
  <c r="F232" i="1"/>
  <c r="F222" i="1"/>
  <c r="F221" i="1"/>
  <c r="F234" i="1"/>
  <c r="I292" i="1"/>
  <c r="E295" i="1" s="1"/>
  <c r="F185" i="1"/>
  <c r="F186" i="1" s="1"/>
  <c r="F233" i="1"/>
  <c r="E296" i="1" l="1"/>
  <c r="E298" i="1"/>
  <c r="F231" i="1"/>
  <c r="F129" i="1"/>
  <c r="F137" i="1" s="1"/>
  <c r="E129" i="1"/>
  <c r="E137" i="1" s="1"/>
  <c r="D129" i="1"/>
  <c r="D137" i="1" s="1"/>
  <c r="C129" i="1"/>
  <c r="F128" i="1"/>
  <c r="E128" i="1"/>
  <c r="D128" i="1"/>
  <c r="C128" i="1"/>
  <c r="F150" i="1"/>
  <c r="F149" i="1"/>
  <c r="F148" i="1"/>
  <c r="H66" i="1"/>
  <c r="H68" i="1" s="1"/>
  <c r="G66" i="1"/>
  <c r="G68" i="1" s="1"/>
  <c r="F66" i="1"/>
  <c r="F68" i="1" s="1"/>
  <c r="E66" i="1"/>
  <c r="H33" i="1"/>
  <c r="G33" i="1"/>
  <c r="F33" i="1"/>
  <c r="E33" i="1"/>
  <c r="I32" i="1"/>
  <c r="I31" i="1"/>
  <c r="H12" i="1"/>
  <c r="G12" i="1"/>
  <c r="F12" i="1"/>
  <c r="E12" i="1"/>
  <c r="I11" i="1"/>
  <c r="I10" i="1"/>
  <c r="E68" i="1" l="1"/>
  <c r="F83" i="1"/>
  <c r="D131" i="1"/>
  <c r="E131" i="1"/>
  <c r="F131" i="1"/>
  <c r="E134" i="1"/>
  <c r="F134" i="1"/>
  <c r="D135" i="1"/>
  <c r="E135" i="1"/>
  <c r="F135" i="1"/>
  <c r="D134" i="1"/>
  <c r="D136" i="1"/>
  <c r="E136" i="1"/>
  <c r="F136" i="1"/>
  <c r="D133" i="1"/>
  <c r="E133" i="1"/>
  <c r="F133" i="1"/>
  <c r="E87" i="1"/>
  <c r="I33" i="1"/>
  <c r="F37" i="1" s="1"/>
  <c r="F40" i="1" s="1"/>
  <c r="I12" i="1"/>
  <c r="D138" i="1" l="1"/>
  <c r="F138" i="1"/>
  <c r="E138" i="1"/>
  <c r="G149" i="1"/>
  <c r="C138" i="1"/>
  <c r="G148" i="1"/>
  <c r="H38" i="1"/>
  <c r="H41" i="1" s="1"/>
  <c r="G37" i="1"/>
  <c r="G40" i="1" s="1"/>
  <c r="G38" i="1"/>
  <c r="G41" i="1" s="1"/>
  <c r="E37" i="1"/>
  <c r="F38" i="1"/>
  <c r="F41" i="1" s="1"/>
  <c r="H37" i="1"/>
  <c r="H40" i="1" s="1"/>
  <c r="E38" i="1"/>
  <c r="E41" i="1" s="1"/>
  <c r="H60" i="1"/>
  <c r="G60" i="1"/>
  <c r="F60" i="1"/>
  <c r="E60" i="1"/>
  <c r="E45" i="1" l="1"/>
  <c r="I148" i="1"/>
  <c r="E46" i="1"/>
  <c r="E40" i="1"/>
  <c r="E44" i="1" s="1"/>
  <c r="E88" i="1"/>
  <c r="E86" i="1"/>
</calcChain>
</file>

<file path=xl/sharedStrings.xml><?xml version="1.0" encoding="utf-8"?>
<sst xmlns="http://schemas.openxmlformats.org/spreadsheetml/2006/main" count="404" uniqueCount="205">
  <si>
    <r>
      <t xml:space="preserve">Data are collected in a clinical trial evaluating a new compound designed to improve wound healing in trauma patients. The new compound is compared against a placebo. After treatment for 5 days with the new compound or placebo, the extent of the wound healing is measured and the data are shown in </t>
    </r>
    <r>
      <rPr>
        <b/>
        <sz val="11"/>
        <color theme="1"/>
        <rFont val="Calibri"/>
        <family val="2"/>
        <scheme val="minor"/>
      </rPr>
      <t>Table 7.6</t>
    </r>
    <r>
      <rPr>
        <sz val="11"/>
        <color theme="1"/>
        <rFont val="Calibri"/>
        <family val="2"/>
        <scheme val="minor"/>
      </rPr>
      <t>. Is there a difference in the extent of wound healing by treatment? (Hint: Are treatment and the percent of wound healing independent?) Run the appropriate test at a 5% level of significance.</t>
    </r>
  </si>
  <si>
    <t>Table 7.6</t>
  </si>
  <si>
    <t>Data for Practice Problems 1 and 2</t>
  </si>
  <si>
    <t>Percentage of Wound Healing</t>
  </si>
  <si>
    <t>Treatment</t>
  </si>
  <si>
    <t>0-25%</t>
  </si>
  <si>
    <t>26-50%</t>
  </si>
  <si>
    <t>51-75%</t>
  </si>
  <si>
    <t>76-100%</t>
  </si>
  <si>
    <t>Placebo</t>
  </si>
  <si>
    <t>New Compound (n=125)</t>
  </si>
  <si>
    <t>Placebo (n=125)</t>
  </si>
  <si>
    <r>
      <t xml:space="preserve">Use the data in Problem 1 and pool the data across the treatments into one sample of size </t>
    </r>
    <r>
      <rPr>
        <i/>
        <sz val="11"/>
        <color theme="1"/>
        <rFont val="Calibri"/>
        <family val="2"/>
        <scheme val="minor"/>
      </rPr>
      <t>n=250</t>
    </r>
    <r>
      <rPr>
        <sz val="11"/>
        <color theme="1"/>
        <rFont val="Calibri"/>
        <family val="2"/>
        <scheme val="minor"/>
      </rPr>
      <t>. Use the pooled data to test whether the distribution of the percentage of wound healing is approximately normal. Specifically, use the following distribution as the comparator: 30%, 40%, 20%, 10%. Run the appropriate test at alpha=0.05.</t>
    </r>
  </si>
  <si>
    <r>
      <t xml:space="preserve">The data in </t>
    </r>
    <r>
      <rPr>
        <b/>
        <sz val="11"/>
        <color theme="1"/>
        <rFont val="Calibri"/>
        <family val="2"/>
        <scheme val="minor"/>
      </rPr>
      <t>Table 7.7</t>
    </r>
    <r>
      <rPr>
        <sz val="11"/>
        <color theme="1"/>
        <rFont val="Calibri"/>
        <family val="2"/>
        <scheme val="minor"/>
      </rPr>
      <t xml:space="preserve"> are collected in an experiment designed to investigate the impact of different positions of the mother during ultrasound on the fetal heart rate. Fetal heart rate measured by ultrasound in beats per minute. The study includes 20 women who are each assigned to one position and have the fetal heart rate measured in that position. Each woman is between 28 weeks, and 32 weeks, gestation. Is there a significant difference in mean fetal heart rates by position? Run the test at a 5% level of significance.</t>
    </r>
  </si>
  <si>
    <t>Table 7.7</t>
  </si>
  <si>
    <t>Data for Practice Problem 4</t>
  </si>
  <si>
    <t>New Medication</t>
  </si>
  <si>
    <t>No Pain Relief</t>
  </si>
  <si>
    <t>Data for Practice Problem 3</t>
  </si>
  <si>
    <t>Back</t>
  </si>
  <si>
    <t>Side</t>
  </si>
  <si>
    <t>Sitting</t>
  </si>
  <si>
    <t>Standing</t>
  </si>
  <si>
    <r>
      <t xml:space="preserve">A clinical trial is conducted comparing a new pain reliever for arthritis to a placebo. Participants are randomly assigned to receive the new treatment or a placebo, and the outcome is pain relief within 30 minutes. The data are shown in </t>
    </r>
    <r>
      <rPr>
        <b/>
        <sz val="11"/>
        <color theme="1"/>
        <rFont val="Calibri"/>
        <family val="2"/>
        <scheme val="minor"/>
      </rPr>
      <t>Table 7.8</t>
    </r>
    <r>
      <rPr>
        <sz val="11"/>
        <color theme="1"/>
        <rFont val="Calibri"/>
        <family val="2"/>
        <scheme val="minor"/>
      </rPr>
      <t>. Is there a significant difference in the proportions of patients reporting pain relief? Run the test at a 5% level of significance.</t>
    </r>
  </si>
  <si>
    <t>Table 7.8</t>
  </si>
  <si>
    <t>A clinical trial is planned to compare an experimental medication designed to lower blood pressure to a placebo. Before starting the trial, a pilot study is conducted involving seven participants. The objective of the study is to assess how systolic blood pressure changes over time untreated. Systolic blood pressures are measured at baseline and again 4 weeks later, in mm Hg. Is there a statistically significant difference in blood pressures over time? Run the test at 5% level of significance.</t>
  </si>
  <si>
    <t>Baseline</t>
  </si>
  <si>
    <t>4 Weeks</t>
  </si>
  <si>
    <r>
      <t xml:space="preserve">A hypertension trial is mounted, and 12 participants are randomly assigned to receive either a new medication or a placebo. Each participant takes the assigned medication and their systolic blood pressure, in mm Hg, is recorded after 6 months on the assigned medication. The data are shown in </t>
    </r>
    <r>
      <rPr>
        <b/>
        <sz val="11"/>
        <color theme="1"/>
        <rFont val="Calibri"/>
        <family val="2"/>
        <scheme val="minor"/>
      </rPr>
      <t>Table 7.9</t>
    </r>
    <r>
      <rPr>
        <sz val="11"/>
        <color theme="1"/>
        <rFont val="Calibri"/>
        <family val="2"/>
        <scheme val="minor"/>
      </rPr>
      <t>. Is there a difference in mean systolic blood pressure between treatments? Run the appropriate test at alpha=0.05.</t>
    </r>
  </si>
  <si>
    <t>Table 7.9</t>
  </si>
  <si>
    <t>Data for Practice Problem 6</t>
  </si>
  <si>
    <t>Total</t>
  </si>
  <si>
    <t>Null Hypothesis:</t>
  </si>
  <si>
    <t>There is no difference in the extent of wound healing by treatment.</t>
  </si>
  <si>
    <t>Alternative Hypothesis:</t>
  </si>
  <si>
    <t>There is a difference in the extent of wound healing by treatment.</t>
  </si>
  <si>
    <t>Looking at page 23 in the slides…</t>
  </si>
  <si>
    <t>✅ Categorical or ordinal outcome</t>
  </si>
  <si>
    <t>✅ One sample</t>
  </si>
  <si>
    <t>Observed:</t>
  </si>
  <si>
    <t>Expected:</t>
  </si>
  <si>
    <t>Sum</t>
  </si>
  <si>
    <t>Chi-Squared Statistic:</t>
  </si>
  <si>
    <t>p</t>
  </si>
  <si>
    <t>p-value</t>
  </si>
  <si>
    <t>p-value:</t>
  </si>
  <si>
    <t>df</t>
  </si>
  <si>
    <t>✅ Test Statistic is Chi-Squared</t>
  </si>
  <si>
    <t>Looking at page 78 in the slides…</t>
  </si>
  <si>
    <t>df:</t>
  </si>
  <si>
    <t>Observed</t>
  </si>
  <si>
    <t>Comparator</t>
  </si>
  <si>
    <t>Null hypothesis is false.</t>
  </si>
  <si>
    <r>
      <t>p</t>
    </r>
    <r>
      <rPr>
        <vertAlign val="subscript"/>
        <sz val="11"/>
        <color theme="1"/>
        <rFont val="Calibri"/>
        <family val="2"/>
        <scheme val="minor"/>
      </rPr>
      <t>0</t>
    </r>
    <r>
      <rPr>
        <sz val="11"/>
        <color theme="1"/>
        <rFont val="Calibri"/>
        <family val="2"/>
        <scheme val="minor"/>
      </rPr>
      <t xml:space="preserve"> = 0.3, p</t>
    </r>
    <r>
      <rPr>
        <vertAlign val="subscript"/>
        <sz val="11"/>
        <color theme="1"/>
        <rFont val="Calibri"/>
        <family val="2"/>
        <scheme val="minor"/>
      </rPr>
      <t>1</t>
    </r>
    <r>
      <rPr>
        <sz val="11"/>
        <color theme="1"/>
        <rFont val="Calibri"/>
        <family val="2"/>
        <scheme val="minor"/>
      </rPr>
      <t xml:space="preserve"> = 0.4, p</t>
    </r>
    <r>
      <rPr>
        <vertAlign val="subscript"/>
        <sz val="11"/>
        <color theme="1"/>
        <rFont val="Calibri"/>
        <family val="2"/>
        <scheme val="minor"/>
      </rPr>
      <t>2</t>
    </r>
    <r>
      <rPr>
        <sz val="11"/>
        <color theme="1"/>
        <rFont val="Calibri"/>
        <family val="2"/>
        <scheme val="minor"/>
      </rPr>
      <t xml:space="preserve"> = 0.2, p</t>
    </r>
    <r>
      <rPr>
        <vertAlign val="subscript"/>
        <sz val="11"/>
        <color theme="1"/>
        <rFont val="Calibri"/>
        <family val="2"/>
        <scheme val="minor"/>
      </rPr>
      <t>3</t>
    </r>
    <r>
      <rPr>
        <sz val="11"/>
        <color theme="1"/>
        <rFont val="Calibri"/>
        <family val="2"/>
        <scheme val="minor"/>
      </rPr>
      <t xml:space="preserve"> = 0.1</t>
    </r>
  </si>
  <si>
    <t>Looking at page 54 in the slides…</t>
  </si>
  <si>
    <t>✅ Continuous outcome</t>
  </si>
  <si>
    <t>✅ k independent Samples, k&gt;2</t>
  </si>
  <si>
    <t>✅ Test Statistic is F</t>
  </si>
  <si>
    <r>
      <t>µ</t>
    </r>
    <r>
      <rPr>
        <vertAlign val="subscript"/>
        <sz val="11"/>
        <color theme="1"/>
        <rFont val="Calibri"/>
        <family val="2"/>
        <scheme val="minor"/>
      </rPr>
      <t>0</t>
    </r>
    <r>
      <rPr>
        <sz val="11"/>
        <color theme="1"/>
        <rFont val="Calibri"/>
        <family val="2"/>
        <scheme val="minor"/>
      </rPr>
      <t xml:space="preserve"> = µ</t>
    </r>
    <r>
      <rPr>
        <vertAlign val="subscript"/>
        <sz val="11"/>
        <color theme="1"/>
        <rFont val="Calibri"/>
        <family val="2"/>
        <scheme val="minor"/>
      </rPr>
      <t>1</t>
    </r>
    <r>
      <rPr>
        <sz val="11"/>
        <color theme="1"/>
        <rFont val="Calibri"/>
        <family val="2"/>
        <scheme val="minor"/>
      </rPr>
      <t xml:space="preserve"> = µ</t>
    </r>
    <r>
      <rPr>
        <vertAlign val="subscript"/>
        <sz val="11"/>
        <color theme="1"/>
        <rFont val="Calibri"/>
        <family val="2"/>
        <scheme val="minor"/>
      </rPr>
      <t>2</t>
    </r>
    <r>
      <rPr>
        <sz val="11"/>
        <color theme="1"/>
        <rFont val="Calibri"/>
        <family val="2"/>
        <scheme val="minor"/>
      </rPr>
      <t xml:space="preserve"> = µ</t>
    </r>
    <r>
      <rPr>
        <vertAlign val="subscript"/>
        <sz val="11"/>
        <color theme="1"/>
        <rFont val="Calibri"/>
        <family val="2"/>
        <scheme val="minor"/>
      </rPr>
      <t>3</t>
    </r>
  </si>
  <si>
    <t>At least one µ is not equal.</t>
  </si>
  <si>
    <t>Mean</t>
  </si>
  <si>
    <t>ANOVA Table</t>
  </si>
  <si>
    <t>Source of Variation</t>
  </si>
  <si>
    <t>Sum of Squares</t>
  </si>
  <si>
    <t>Mean Squares</t>
  </si>
  <si>
    <t>F</t>
  </si>
  <si>
    <t>Between treatments</t>
  </si>
  <si>
    <t>Error</t>
  </si>
  <si>
    <t>SSB</t>
  </si>
  <si>
    <t>SSE</t>
  </si>
  <si>
    <t>SST</t>
  </si>
  <si>
    <t>Do not use</t>
  </si>
  <si>
    <t>Use this one</t>
  </si>
  <si>
    <t>Summary Statistics</t>
  </si>
  <si>
    <t>N</t>
  </si>
  <si>
    <t>Overall Mean</t>
  </si>
  <si>
    <r>
      <t>n</t>
    </r>
    <r>
      <rPr>
        <vertAlign val="subscript"/>
        <sz val="11"/>
        <color theme="1"/>
        <rFont val="Calibri"/>
        <family val="2"/>
        <scheme val="minor"/>
      </rPr>
      <t>𝑗</t>
    </r>
    <r>
      <rPr>
        <sz val="11"/>
        <color theme="1"/>
        <rFont val="Calibri"/>
        <family val="2"/>
        <scheme val="minor"/>
      </rPr>
      <t xml:space="preserve"> (X</t>
    </r>
    <r>
      <rPr>
        <vertAlign val="subscript"/>
        <sz val="11"/>
        <color theme="1"/>
        <rFont val="Calibri"/>
        <family val="2"/>
        <scheme val="minor"/>
      </rPr>
      <t>𝑗</t>
    </r>
    <r>
      <rPr>
        <sz val="11"/>
        <color theme="1"/>
        <rFont val="Calibri"/>
        <family val="2"/>
        <scheme val="minor"/>
      </rPr>
      <t>−X)</t>
    </r>
    <r>
      <rPr>
        <vertAlign val="superscript"/>
        <sz val="11"/>
        <color theme="1"/>
        <rFont val="Calibri"/>
        <family val="2"/>
        <scheme val="minor"/>
      </rPr>
      <t>2</t>
    </r>
  </si>
  <si>
    <r>
      <t>(X-X</t>
    </r>
    <r>
      <rPr>
        <vertAlign val="subscript"/>
        <sz val="11"/>
        <color theme="1"/>
        <rFont val="Calibri"/>
        <family val="2"/>
        <scheme val="minor"/>
      </rPr>
      <t>𝑗</t>
    </r>
    <r>
      <rPr>
        <sz val="11"/>
        <color theme="1"/>
        <rFont val="Calibri"/>
        <family val="2"/>
        <scheme val="minor"/>
      </rPr>
      <t>)</t>
    </r>
    <r>
      <rPr>
        <vertAlign val="superscript"/>
        <sz val="11"/>
        <color theme="1"/>
        <rFont val="Calibri"/>
        <family val="2"/>
        <scheme val="minor"/>
      </rPr>
      <t>2</t>
    </r>
  </si>
  <si>
    <r>
      <t>Σ n</t>
    </r>
    <r>
      <rPr>
        <vertAlign val="subscript"/>
        <sz val="11"/>
        <color theme="1"/>
        <rFont val="Calibri"/>
        <family val="2"/>
        <scheme val="minor"/>
      </rPr>
      <t>𝑗</t>
    </r>
    <r>
      <rPr>
        <sz val="11"/>
        <color theme="1"/>
        <rFont val="Calibri"/>
        <family val="2"/>
        <scheme val="minor"/>
      </rPr>
      <t xml:space="preserve"> (</t>
    </r>
    <r>
      <rPr>
        <u val="singleAccounting"/>
        <sz val="11"/>
        <color theme="1"/>
        <rFont val="Calibri"/>
        <family val="2"/>
        <scheme val="minor"/>
      </rPr>
      <t>X</t>
    </r>
    <r>
      <rPr>
        <vertAlign val="subscript"/>
        <sz val="11"/>
        <color theme="1"/>
        <rFont val="Calibri"/>
        <family val="2"/>
        <scheme val="minor"/>
      </rPr>
      <t>𝑗</t>
    </r>
    <r>
      <rPr>
        <sz val="11"/>
        <color theme="1"/>
        <rFont val="Calibri"/>
        <family val="2"/>
        <scheme val="minor"/>
      </rPr>
      <t>−</t>
    </r>
    <r>
      <rPr>
        <u val="singleAccounting"/>
        <sz val="11"/>
        <color theme="1"/>
        <rFont val="Calibri"/>
        <family val="2"/>
        <scheme val="minor"/>
      </rPr>
      <t>X</t>
    </r>
    <r>
      <rPr>
        <sz val="11"/>
        <color theme="1"/>
        <rFont val="Calibri"/>
        <family val="2"/>
        <scheme val="minor"/>
      </rPr>
      <t>)</t>
    </r>
    <r>
      <rPr>
        <vertAlign val="superscript"/>
        <sz val="11"/>
        <color theme="1"/>
        <rFont val="Calibri"/>
        <family val="2"/>
        <scheme val="minor"/>
      </rPr>
      <t>2</t>
    </r>
  </si>
  <si>
    <r>
      <t>ΣΣ(X-</t>
    </r>
    <r>
      <rPr>
        <u val="singleAccounting"/>
        <sz val="11"/>
        <color theme="1"/>
        <rFont val="Calibri"/>
        <family val="2"/>
        <scheme val="minor"/>
      </rPr>
      <t>X</t>
    </r>
    <r>
      <rPr>
        <vertAlign val="subscript"/>
        <sz val="11"/>
        <color theme="1"/>
        <rFont val="Calibri"/>
        <family val="2"/>
        <scheme val="minor"/>
      </rPr>
      <t>j</t>
    </r>
    <r>
      <rPr>
        <sz val="11"/>
        <color theme="1"/>
        <rFont val="Calibri"/>
        <family val="2"/>
        <scheme val="minor"/>
      </rPr>
      <t>)</t>
    </r>
    <r>
      <rPr>
        <vertAlign val="superscript"/>
        <sz val="11"/>
        <color theme="1"/>
        <rFont val="Calibri"/>
        <family val="2"/>
        <scheme val="minor"/>
      </rPr>
      <t>2</t>
    </r>
  </si>
  <si>
    <r>
      <t>ΣΣ(X-</t>
    </r>
    <r>
      <rPr>
        <u val="singleAccounting"/>
        <sz val="11"/>
        <color theme="1"/>
        <rFont val="Calibri"/>
        <family val="2"/>
        <scheme val="minor"/>
      </rPr>
      <t>X</t>
    </r>
    <r>
      <rPr>
        <sz val="11"/>
        <color theme="1"/>
        <rFont val="Calibri"/>
        <family val="2"/>
        <scheme val="minor"/>
      </rPr>
      <t>)</t>
    </r>
    <r>
      <rPr>
        <vertAlign val="superscript"/>
        <sz val="11"/>
        <color theme="1"/>
        <rFont val="Calibri"/>
        <family val="2"/>
        <scheme val="minor"/>
      </rPr>
      <t>2</t>
    </r>
  </si>
  <si>
    <t>k-1</t>
  </si>
  <si>
    <t>N-k</t>
  </si>
  <si>
    <t>N-1</t>
  </si>
  <si>
    <t>SSB/(k-1)</t>
  </si>
  <si>
    <t>SSE/(N-k)</t>
  </si>
  <si>
    <t>MSB/MSE</t>
  </si>
  <si>
    <t>Anova: Single Factor</t>
  </si>
  <si>
    <t>SUMMARY</t>
  </si>
  <si>
    <t>Groups</t>
  </si>
  <si>
    <t>Count</t>
  </si>
  <si>
    <t>Average</t>
  </si>
  <si>
    <t>Variance</t>
  </si>
  <si>
    <t>Column 1</t>
  </si>
  <si>
    <t>Column 2</t>
  </si>
  <si>
    <t>Column 3</t>
  </si>
  <si>
    <t>Column 4</t>
  </si>
  <si>
    <t>ANOVA</t>
  </si>
  <si>
    <t>SS</t>
  </si>
  <si>
    <t>MS</t>
  </si>
  <si>
    <t>P-value</t>
  </si>
  <si>
    <t>F crit</t>
  </si>
  <si>
    <t>Between Groups</t>
  </si>
  <si>
    <t>Within Groups</t>
  </si>
  <si>
    <t>Variable 1</t>
  </si>
  <si>
    <t>Variable 2</t>
  </si>
  <si>
    <t>Observations</t>
  </si>
  <si>
    <t>Hypothesized Mean Difference</t>
  </si>
  <si>
    <t>t Stat</t>
  </si>
  <si>
    <t>P(T&lt;=t) one-tail</t>
  </si>
  <si>
    <t>t Critical one-tail</t>
  </si>
  <si>
    <t>P(T&lt;=t) two-tail</t>
  </si>
  <si>
    <t>t Critical two-tail</t>
  </si>
  <si>
    <t>✅ Dichotomous outcome</t>
  </si>
  <si>
    <t>✅ Two independent Samples</t>
  </si>
  <si>
    <t>✅ Test Statistic is z</t>
  </si>
  <si>
    <r>
      <t>p</t>
    </r>
    <r>
      <rPr>
        <vertAlign val="subscript"/>
        <sz val="11"/>
        <color theme="1"/>
        <rFont val="Calibri"/>
        <family val="2"/>
        <scheme val="minor"/>
      </rPr>
      <t>1</t>
    </r>
    <r>
      <rPr>
        <sz val="11"/>
        <color theme="1"/>
        <rFont val="Calibri"/>
        <family val="2"/>
        <scheme val="minor"/>
      </rPr>
      <t xml:space="preserve"> = p</t>
    </r>
    <r>
      <rPr>
        <vertAlign val="subscript"/>
        <sz val="11"/>
        <color theme="1"/>
        <rFont val="Calibri"/>
        <family val="2"/>
        <scheme val="minor"/>
      </rPr>
      <t>2</t>
    </r>
  </si>
  <si>
    <r>
      <t>p</t>
    </r>
    <r>
      <rPr>
        <vertAlign val="subscript"/>
        <sz val="11"/>
        <color theme="1"/>
        <rFont val="Calibri"/>
        <family val="2"/>
        <scheme val="minor"/>
      </rPr>
      <t>1</t>
    </r>
    <r>
      <rPr>
        <sz val="11"/>
        <color theme="1"/>
        <rFont val="Calibri"/>
        <family val="2"/>
        <scheme val="minor"/>
      </rPr>
      <t xml:space="preserve"> ≠ p</t>
    </r>
    <r>
      <rPr>
        <vertAlign val="subscript"/>
        <sz val="11"/>
        <color theme="1"/>
        <rFont val="Calibri"/>
        <family val="2"/>
        <scheme val="minor"/>
      </rPr>
      <t>2</t>
    </r>
  </si>
  <si>
    <t>p̂</t>
  </si>
  <si>
    <r>
      <t>p̂</t>
    </r>
    <r>
      <rPr>
        <vertAlign val="subscript"/>
        <sz val="11"/>
        <color theme="1"/>
        <rFont val="Calibri"/>
        <family val="2"/>
        <scheme val="minor"/>
      </rPr>
      <t>1</t>
    </r>
  </si>
  <si>
    <r>
      <t>p̂</t>
    </r>
    <r>
      <rPr>
        <vertAlign val="subscript"/>
        <sz val="11"/>
        <color theme="1"/>
        <rFont val="Calibri"/>
        <family val="2"/>
        <scheme val="minor"/>
      </rPr>
      <t>2</t>
    </r>
  </si>
  <si>
    <t>z</t>
  </si>
  <si>
    <t>Looking at page 48 in the slides…</t>
  </si>
  <si>
    <t>✅ Matched Study Samples</t>
  </si>
  <si>
    <t>✅ n&lt;30, Test Statistic is t</t>
  </si>
  <si>
    <r>
      <t>µ</t>
    </r>
    <r>
      <rPr>
        <vertAlign val="subscript"/>
        <sz val="11"/>
        <color theme="1"/>
        <rFont val="Calibri"/>
        <family val="2"/>
        <scheme val="minor"/>
      </rPr>
      <t>D</t>
    </r>
    <r>
      <rPr>
        <sz val="11"/>
        <color theme="1"/>
        <rFont val="Calibri"/>
        <family val="2"/>
        <scheme val="minor"/>
      </rPr>
      <t xml:space="preserve"> = 0</t>
    </r>
  </si>
  <si>
    <r>
      <t>µ</t>
    </r>
    <r>
      <rPr>
        <vertAlign val="subscript"/>
        <sz val="11"/>
        <color theme="1"/>
        <rFont val="Calibri"/>
        <family val="2"/>
        <scheme val="minor"/>
      </rPr>
      <t>D</t>
    </r>
    <r>
      <rPr>
        <sz val="11"/>
        <color theme="1"/>
        <rFont val="Calibri"/>
        <family val="2"/>
        <scheme val="minor"/>
      </rPr>
      <t xml:space="preserve"> ≠ 0</t>
    </r>
  </si>
  <si>
    <t>t-Test: Paired Two Sample for Means</t>
  </si>
  <si>
    <t>Pearson Correlation</t>
  </si>
  <si>
    <r>
      <t>µ</t>
    </r>
    <r>
      <rPr>
        <vertAlign val="subscript"/>
        <sz val="11"/>
        <color theme="1"/>
        <rFont val="Calibri"/>
        <family val="2"/>
        <scheme val="minor"/>
      </rPr>
      <t>1</t>
    </r>
  </si>
  <si>
    <r>
      <t>µ</t>
    </r>
    <r>
      <rPr>
        <vertAlign val="subscript"/>
        <sz val="11"/>
        <color theme="1"/>
        <rFont val="Calibri"/>
        <family val="2"/>
        <scheme val="minor"/>
      </rPr>
      <t>2</t>
    </r>
  </si>
  <si>
    <r>
      <t>µ</t>
    </r>
    <r>
      <rPr>
        <vertAlign val="subscript"/>
        <sz val="11"/>
        <color theme="1"/>
        <rFont val="Calibri"/>
        <family val="2"/>
        <scheme val="minor"/>
      </rPr>
      <t>D</t>
    </r>
  </si>
  <si>
    <t>Difference</t>
  </si>
  <si>
    <r>
      <t>s</t>
    </r>
    <r>
      <rPr>
        <vertAlign val="subscript"/>
        <sz val="11"/>
        <color theme="1"/>
        <rFont val="Calibri"/>
        <family val="2"/>
        <scheme val="minor"/>
      </rPr>
      <t>1</t>
    </r>
  </si>
  <si>
    <r>
      <t>s</t>
    </r>
    <r>
      <rPr>
        <vertAlign val="subscript"/>
        <sz val="11"/>
        <color theme="1"/>
        <rFont val="Calibri"/>
        <family val="2"/>
        <scheme val="minor"/>
      </rPr>
      <t>2</t>
    </r>
  </si>
  <si>
    <r>
      <t>s</t>
    </r>
    <r>
      <rPr>
        <vertAlign val="subscript"/>
        <sz val="11"/>
        <color theme="1"/>
        <rFont val="Calibri"/>
        <family val="2"/>
        <scheme val="minor"/>
      </rPr>
      <t>D</t>
    </r>
  </si>
  <si>
    <t>n</t>
  </si>
  <si>
    <t>t</t>
  </si>
  <si>
    <t>T Crit Val</t>
  </si>
  <si>
    <t>One-Tail</t>
  </si>
  <si>
    <t>Two-Tail</t>
  </si>
  <si>
    <t>P(T&lt;=t)</t>
  </si>
  <si>
    <t>Conclude: Difference in Blood Pressure</t>
  </si>
  <si>
    <t>Conclude: Lower Blood Pressure</t>
  </si>
  <si>
    <t>r</t>
  </si>
  <si>
    <r>
      <t>µ</t>
    </r>
    <r>
      <rPr>
        <vertAlign val="subscript"/>
        <sz val="11"/>
        <color theme="1"/>
        <rFont val="Calibri"/>
        <family val="2"/>
        <scheme val="minor"/>
      </rPr>
      <t>1</t>
    </r>
    <r>
      <rPr>
        <sz val="11"/>
        <color theme="1"/>
        <rFont val="Calibri"/>
        <family val="2"/>
        <scheme val="minor"/>
      </rPr>
      <t xml:space="preserve"> = µ</t>
    </r>
    <r>
      <rPr>
        <vertAlign val="subscript"/>
        <sz val="11"/>
        <color theme="1"/>
        <rFont val="Calibri"/>
        <family val="2"/>
        <scheme val="minor"/>
      </rPr>
      <t>2</t>
    </r>
  </si>
  <si>
    <r>
      <t>µ</t>
    </r>
    <r>
      <rPr>
        <vertAlign val="subscript"/>
        <sz val="11"/>
        <color theme="1"/>
        <rFont val="Calibri"/>
        <family val="2"/>
        <scheme val="minor"/>
      </rPr>
      <t>1</t>
    </r>
    <r>
      <rPr>
        <sz val="11"/>
        <color theme="1"/>
        <rFont val="Calibri"/>
        <family val="2"/>
        <scheme val="minor"/>
      </rPr>
      <t xml:space="preserve"> ≠ µ</t>
    </r>
    <r>
      <rPr>
        <vertAlign val="subscript"/>
        <sz val="11"/>
        <color theme="1"/>
        <rFont val="Calibri"/>
        <family val="2"/>
        <scheme val="minor"/>
      </rPr>
      <t>2</t>
    </r>
  </si>
  <si>
    <t>Sp</t>
  </si>
  <si>
    <r>
      <t>n</t>
    </r>
    <r>
      <rPr>
        <vertAlign val="subscript"/>
        <sz val="11"/>
        <color theme="1"/>
        <rFont val="Calibri"/>
        <family val="2"/>
        <scheme val="minor"/>
      </rPr>
      <t>1</t>
    </r>
  </si>
  <si>
    <r>
      <t>n</t>
    </r>
    <r>
      <rPr>
        <vertAlign val="subscript"/>
        <sz val="11"/>
        <color theme="1"/>
        <rFont val="Calibri"/>
        <family val="2"/>
        <scheme val="minor"/>
      </rPr>
      <t>2</t>
    </r>
  </si>
  <si>
    <r>
      <t>n</t>
    </r>
    <r>
      <rPr>
        <vertAlign val="subscript"/>
        <sz val="11"/>
        <color theme="1"/>
        <rFont val="Calibri"/>
        <family val="2"/>
        <scheme val="minor"/>
      </rPr>
      <t>1</t>
    </r>
    <r>
      <rPr>
        <sz val="11"/>
        <color theme="1"/>
        <rFont val="Calibri"/>
        <family val="2"/>
        <scheme val="minor"/>
      </rPr>
      <t>+n</t>
    </r>
    <r>
      <rPr>
        <vertAlign val="subscript"/>
        <sz val="11"/>
        <color theme="1"/>
        <rFont val="Calibri"/>
        <family val="2"/>
        <scheme val="minor"/>
      </rPr>
      <t>2</t>
    </r>
    <r>
      <rPr>
        <sz val="11"/>
        <color theme="1"/>
        <rFont val="Calibri"/>
        <family val="2"/>
        <scheme val="minor"/>
      </rPr>
      <t>-2</t>
    </r>
  </si>
  <si>
    <r>
      <t>(n</t>
    </r>
    <r>
      <rPr>
        <vertAlign val="subscript"/>
        <sz val="11"/>
        <color theme="1"/>
        <rFont val="Calibri"/>
        <family val="2"/>
        <scheme val="minor"/>
      </rPr>
      <t>1</t>
    </r>
    <r>
      <rPr>
        <sz val="11"/>
        <color theme="1"/>
        <rFont val="Calibri"/>
        <family val="2"/>
        <scheme val="minor"/>
      </rPr>
      <t>-1)*s</t>
    </r>
    <r>
      <rPr>
        <vertAlign val="subscript"/>
        <sz val="11"/>
        <color theme="1"/>
        <rFont val="Calibri"/>
        <family val="2"/>
        <scheme val="minor"/>
      </rPr>
      <t>1</t>
    </r>
    <r>
      <rPr>
        <vertAlign val="superscript"/>
        <sz val="11"/>
        <color theme="1"/>
        <rFont val="Calibri"/>
        <family val="2"/>
        <scheme val="minor"/>
      </rPr>
      <t>2</t>
    </r>
  </si>
  <si>
    <r>
      <t>(n</t>
    </r>
    <r>
      <rPr>
        <vertAlign val="subscript"/>
        <sz val="11"/>
        <color theme="1"/>
        <rFont val="Calibri"/>
        <family val="2"/>
        <scheme val="minor"/>
      </rPr>
      <t>2</t>
    </r>
    <r>
      <rPr>
        <sz val="11"/>
        <color theme="1"/>
        <rFont val="Calibri"/>
        <family val="2"/>
        <scheme val="minor"/>
      </rPr>
      <t>-1)*s</t>
    </r>
    <r>
      <rPr>
        <vertAlign val="subscript"/>
        <sz val="11"/>
        <color theme="1"/>
        <rFont val="Calibri"/>
        <family val="2"/>
        <scheme val="minor"/>
      </rPr>
      <t>2</t>
    </r>
    <r>
      <rPr>
        <vertAlign val="superscript"/>
        <sz val="11"/>
        <color theme="1"/>
        <rFont val="Calibri"/>
        <family val="2"/>
        <scheme val="minor"/>
      </rPr>
      <t>2</t>
    </r>
  </si>
  <si>
    <r>
      <t>x̄</t>
    </r>
    <r>
      <rPr>
        <vertAlign val="subscript"/>
        <sz val="11"/>
        <color theme="1"/>
        <rFont val="Calibri"/>
        <family val="2"/>
        <scheme val="minor"/>
      </rPr>
      <t>1</t>
    </r>
  </si>
  <si>
    <r>
      <t>x̄</t>
    </r>
    <r>
      <rPr>
        <vertAlign val="subscript"/>
        <sz val="11"/>
        <color theme="1"/>
        <rFont val="Calibri"/>
        <family val="2"/>
        <scheme val="minor"/>
      </rPr>
      <t>2</t>
    </r>
  </si>
  <si>
    <t>Unequal Variances</t>
  </si>
  <si>
    <r>
      <t xml:space="preserve">t-Test: Two-Sample Assuming </t>
    </r>
    <r>
      <rPr>
        <b/>
        <sz val="11"/>
        <color rgb="FFFF0000"/>
        <rFont val="Calibri"/>
        <family val="2"/>
        <scheme val="minor"/>
      </rPr>
      <t>Unequal Variances</t>
    </r>
  </si>
  <si>
    <t xml:space="preserve">Step 1: </t>
  </si>
  <si>
    <t xml:space="preserve">Step 2: </t>
  </si>
  <si>
    <t xml:space="preserve">Step 3: </t>
  </si>
  <si>
    <t xml:space="preserve">Step 4: </t>
  </si>
  <si>
    <t>Decision rule:</t>
  </si>
  <si>
    <t>Research Hypothesis:</t>
  </si>
  <si>
    <t>α</t>
  </si>
  <si>
    <t>Set up hypotheses and determine the level of significance.</t>
  </si>
  <si>
    <t>Select the appropriate test statistic.</t>
  </si>
  <si>
    <r>
      <t>Set up the decision rule. The decision rule is a statement that tells under what circumstances to reject the H</t>
    </r>
    <r>
      <rPr>
        <vertAlign val="subscript"/>
        <sz val="11"/>
        <color theme="1"/>
        <rFont val="Calibri"/>
        <family val="2"/>
        <scheme val="minor"/>
      </rPr>
      <t>0</t>
    </r>
    <r>
      <rPr>
        <sz val="11"/>
        <color theme="1"/>
        <rFont val="Calibri"/>
        <family val="2"/>
        <scheme val="minor"/>
      </rPr>
      <t>.</t>
    </r>
  </si>
  <si>
    <t>Compute the test statistic.</t>
  </si>
  <si>
    <r>
      <t>Conclusion. Compare the test statistic to the decision rule. Reject or fail to reject H</t>
    </r>
    <r>
      <rPr>
        <vertAlign val="subscript"/>
        <sz val="11"/>
        <color theme="1"/>
        <rFont val="Calibri"/>
        <family val="2"/>
        <scheme val="minor"/>
      </rPr>
      <t>0</t>
    </r>
    <r>
      <rPr>
        <sz val="11"/>
        <color theme="1"/>
        <rFont val="Calibri"/>
        <family val="2"/>
        <scheme val="minor"/>
      </rPr>
      <t>.</t>
    </r>
  </si>
  <si>
    <r>
      <t>χ</t>
    </r>
    <r>
      <rPr>
        <vertAlign val="superscript"/>
        <sz val="11"/>
        <color theme="1"/>
        <rFont val="Calibri"/>
        <family val="2"/>
        <scheme val="minor"/>
      </rPr>
      <t>2</t>
    </r>
  </si>
  <si>
    <t xml:space="preserve"> ≥</t>
  </si>
  <si>
    <r>
      <t>reject the H</t>
    </r>
    <r>
      <rPr>
        <vertAlign val="subscript"/>
        <sz val="11"/>
        <color theme="1"/>
        <rFont val="Calibri"/>
        <family val="2"/>
        <scheme val="minor"/>
      </rPr>
      <t>0</t>
    </r>
    <r>
      <rPr>
        <sz val="11"/>
        <color theme="1"/>
        <rFont val="Calibri"/>
        <family val="2"/>
        <scheme val="minor"/>
      </rPr>
      <t>.</t>
    </r>
  </si>
  <si>
    <t xml:space="preserve">As the χ2 value 28.3313 is greater than our critical value of 0.3518, we reject the null hypothesis. </t>
  </si>
  <si>
    <t xml:space="preserve">Step 5: </t>
  </si>
  <si>
    <t>(O-E)^2/E</t>
  </si>
  <si>
    <t xml:space="preserve">As the χ2 value 43.08 is greater than our critical value of 0.3518, we reject the null hypothesis. </t>
  </si>
  <si>
    <t>We will conduct a chi-squared test for goodness of fit.</t>
  </si>
  <si>
    <t>We will conduct a chi-squared test for independence.</t>
  </si>
  <si>
    <t>We will conduct an ANOVA Test.</t>
  </si>
  <si>
    <t>ANOVA Table (Notes)</t>
  </si>
  <si>
    <t>We do have statistically significant evidence at α=0.05 to conclude that the distribution of the percentage of wound healing is not approximately normal.</t>
  </si>
  <si>
    <t>We do have statistically significant evidence at α=0.05 to conclude that there is a difference in the extent of wound healing by treatment.</t>
  </si>
  <si>
    <t>We do have statistically significant evidence at α=0.05 that there is a difference in mean fetal heart rates by position.</t>
  </si>
  <si>
    <t>We will conduct a two-sided z-test</t>
  </si>
  <si>
    <t>≤</t>
  </si>
  <si>
    <t>≥</t>
  </si>
  <si>
    <t xml:space="preserve">As the z value 3.3409 is greater than our z critical value of 1.96, we reject the null hypothesis. </t>
  </si>
  <si>
    <t>We do have statistically significant evidence at α=0.05 that there is a significant difference in the proportions of patients reporting pain relief.</t>
  </si>
  <si>
    <t>Computations</t>
  </si>
  <si>
    <t>Data Analysis Pack</t>
  </si>
  <si>
    <t>We will conduct a two-sided t-test</t>
  </si>
  <si>
    <t xml:space="preserve">Step 3a: </t>
  </si>
  <si>
    <t xml:space="preserve">Step 3b: </t>
  </si>
  <si>
    <t>We will conduct a one-sided t-test</t>
  </si>
  <si>
    <t>We do not have statistically significant evidence at α=0.05 that the experimental medication lowers blood pressure compared to a placebo over time.</t>
  </si>
  <si>
    <t>We do not have statistically significant evidence at α=0.05 that there a statistically significant difference in blood pressures over time.</t>
  </si>
  <si>
    <t xml:space="preserve">As the F value 4.1880 is greater than our F critical value of 3.2389, we reject the null hypothesis. </t>
  </si>
  <si>
    <t xml:space="preserve">As the t value -0.6599 is less than our t critical value of 1.9432, we fail to reject the null hypothesis. </t>
  </si>
  <si>
    <t xml:space="preserve">As the t value -0.6599 is between our t critical values of ±2.4469, we fail to reject the null hypothesis. </t>
  </si>
  <si>
    <t xml:space="preserve">As the t value 6.1108 is not between our t critical values of ±2.3060, we reject the null hypothesis. </t>
  </si>
  <si>
    <t>We do have statistically significant evidence at α=0.05 that there a difference in mean systolic blood pressure between treatments.</t>
  </si>
  <si>
    <t xml:space="preserve">Step 5a: </t>
  </si>
  <si>
    <t xml:space="preserve">Step 5b: </t>
  </si>
  <si>
    <t>Looking at page 44 in the slides…</t>
  </si>
  <si>
    <t>Looking at page 34 in the slides…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</si>
</sst>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1" x14ac:knownFonts="1">
    <font>
      <sz val="11"/>
      <color theme="1"/>
      <name val="Calibri"/>
      <family val="2"/>
      <scheme val="minor"/>
    </font>
    <font>
      <b/>
      <sz val="11"/>
      <color theme="0"/>
      <name val="Calibri"/>
      <family val="2"/>
      <scheme val="minor"/>
    </font>
    <font>
      <b/>
      <sz val="11"/>
      <color theme="1"/>
      <name val="Calibri"/>
      <family val="2"/>
      <scheme val="minor"/>
    </font>
    <font>
      <i/>
      <sz val="11"/>
      <color theme="1"/>
      <name val="Calibri"/>
      <family val="2"/>
      <scheme val="minor"/>
    </font>
    <font>
      <b/>
      <sz val="11"/>
      <color theme="3"/>
      <name val="Calibri"/>
      <family val="2"/>
      <scheme val="minor"/>
    </font>
    <font>
      <b/>
      <u/>
      <sz val="11"/>
      <color theme="1"/>
      <name val="Calibri"/>
      <family val="2"/>
      <scheme val="minor"/>
    </font>
    <font>
      <vertAlign val="superscript"/>
      <sz val="11"/>
      <color theme="1"/>
      <name val="Calibri"/>
      <family val="2"/>
      <scheme val="minor"/>
    </font>
    <font>
      <vertAlign val="subscript"/>
      <sz val="11"/>
      <color theme="1"/>
      <name val="Calibri"/>
      <family val="2"/>
      <scheme val="minor"/>
    </font>
    <font>
      <b/>
      <sz val="11"/>
      <color rgb="FFFF0000"/>
      <name val="Calibri"/>
      <family val="2"/>
      <scheme val="minor"/>
    </font>
    <font>
      <u val="singleAccounting"/>
      <sz val="11"/>
      <color theme="1"/>
      <name val="Calibri"/>
      <family val="2"/>
      <scheme val="minor"/>
    </font>
    <font>
      <sz val="11"/>
      <color rgb="FFFF0000"/>
      <name val="Calibri"/>
      <family val="2"/>
      <scheme val="minor"/>
    </font>
  </fonts>
  <fills count="8">
    <fill>
      <patternFill patternType="none"/>
    </fill>
    <fill>
      <patternFill patternType="gray125"/>
    </fill>
    <fill>
      <patternFill patternType="solid">
        <fgColor theme="3"/>
        <bgColor indexed="64"/>
      </patternFill>
    </fill>
    <fill>
      <patternFill patternType="solid">
        <fgColor theme="9" tint="0.39997558519241921"/>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theme="7" tint="0.59999389629810485"/>
        <bgColor indexed="64"/>
      </patternFill>
    </fill>
  </fills>
  <borders count="24">
    <border>
      <left/>
      <right/>
      <top/>
      <bottom/>
      <diagonal/>
    </border>
    <border>
      <left/>
      <right/>
      <top/>
      <bottom style="thin">
        <color rgb="FFFF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rgb="FFFF0000"/>
      </bottom>
      <diagonal/>
    </border>
    <border>
      <left/>
      <right style="thin">
        <color indexed="64"/>
      </right>
      <top style="thin">
        <color indexed="64"/>
      </top>
      <bottom style="thin">
        <color rgb="FFFF0000"/>
      </bottom>
      <diagonal/>
    </border>
    <border>
      <left style="thin">
        <color indexed="64"/>
      </left>
      <right/>
      <top/>
      <bottom style="thin">
        <color rgb="FFFF0000"/>
      </bottom>
      <diagonal/>
    </border>
    <border>
      <left/>
      <right style="thin">
        <color indexed="64"/>
      </right>
      <top/>
      <bottom style="thin">
        <color rgb="FFFF0000"/>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rgb="FFFF0000"/>
      </bottom>
      <diagonal/>
    </border>
    <border>
      <left style="thin">
        <color indexed="64"/>
      </left>
      <right style="thin">
        <color indexed="64"/>
      </right>
      <top style="thin">
        <color indexed="64"/>
      </top>
      <bottom style="thin">
        <color rgb="FFFF0000"/>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right style="thin">
        <color indexed="64"/>
      </right>
      <top style="thin">
        <color indexed="64"/>
      </top>
      <bottom/>
      <diagonal/>
    </border>
  </borders>
  <cellStyleXfs count="1">
    <xf numFmtId="0" fontId="0" fillId="0" borderId="0"/>
  </cellStyleXfs>
  <cellXfs count="73">
    <xf numFmtId="0" fontId="0" fillId="0" borderId="0" xfId="0"/>
    <xf numFmtId="0" fontId="0" fillId="0" borderId="0" xfId="0" applyAlignment="1">
      <alignment vertical="top" wrapText="1"/>
    </xf>
    <xf numFmtId="0" fontId="1" fillId="2" borderId="0" xfId="0" applyFont="1" applyFill="1"/>
    <xf numFmtId="0" fontId="4" fillId="0" borderId="3" xfId="0" applyFont="1" applyBorder="1"/>
    <xf numFmtId="0" fontId="4" fillId="0" borderId="4" xfId="0" applyFont="1" applyBorder="1"/>
    <xf numFmtId="0" fontId="0" fillId="0" borderId="10" xfId="0" applyBorder="1"/>
    <xf numFmtId="0" fontId="0" fillId="0" borderId="12" xfId="0" applyBorder="1"/>
    <xf numFmtId="0" fontId="0" fillId="0" borderId="13" xfId="0" applyBorder="1"/>
    <xf numFmtId="0" fontId="4" fillId="0" borderId="14" xfId="0" applyFont="1" applyBorder="1"/>
    <xf numFmtId="0" fontId="4" fillId="0" borderId="5" xfId="0" applyFont="1" applyBorder="1"/>
    <xf numFmtId="0" fontId="0" fillId="0" borderId="9" xfId="0" applyBorder="1"/>
    <xf numFmtId="0" fontId="0" fillId="0" borderId="11" xfId="0" applyBorder="1"/>
    <xf numFmtId="0" fontId="4" fillId="0" borderId="15" xfId="0" applyFont="1" applyBorder="1"/>
    <xf numFmtId="0" fontId="0" fillId="0" borderId="16" xfId="0" applyBorder="1"/>
    <xf numFmtId="0" fontId="0" fillId="0" borderId="17" xfId="0" applyBorder="1"/>
    <xf numFmtId="0" fontId="0" fillId="0" borderId="3" xfId="0" applyBorder="1"/>
    <xf numFmtId="0" fontId="0" fillId="0" borderId="4" xfId="0" applyBorder="1"/>
    <xf numFmtId="0" fontId="0" fillId="0" borderId="18" xfId="0" applyBorder="1"/>
    <xf numFmtId="0" fontId="0" fillId="0" borderId="19" xfId="0" applyBorder="1"/>
    <xf numFmtId="0" fontId="0" fillId="0" borderId="2" xfId="0" applyBorder="1"/>
    <xf numFmtId="0" fontId="0" fillId="0" borderId="0" xfId="0" applyAlignment="1">
      <alignment horizontal="left" vertical="top" wrapText="1"/>
    </xf>
    <xf numFmtId="0" fontId="4" fillId="0" borderId="7" xfId="0" applyFont="1" applyBorder="1" applyAlignment="1">
      <alignment horizontal="right"/>
    </xf>
    <xf numFmtId="0" fontId="4" fillId="0" borderId="1" xfId="0" applyFont="1" applyBorder="1" applyAlignment="1">
      <alignment horizontal="right"/>
    </xf>
    <xf numFmtId="0" fontId="4" fillId="0" borderId="8" xfId="0" applyFont="1" applyBorder="1" applyAlignment="1">
      <alignment horizontal="right"/>
    </xf>
    <xf numFmtId="0" fontId="0" fillId="0" borderId="0" xfId="0" applyAlignment="1">
      <alignment horizontal="left"/>
    </xf>
    <xf numFmtId="0" fontId="5" fillId="0" borderId="0" xfId="0" applyFont="1"/>
    <xf numFmtId="0" fontId="0" fillId="0" borderId="0" xfId="0" applyAlignment="1">
      <alignment horizontal="right"/>
    </xf>
    <xf numFmtId="0" fontId="0" fillId="3" borderId="0" xfId="0" applyFill="1"/>
    <xf numFmtId="0" fontId="0" fillId="0" borderId="21" xfId="0" applyBorder="1"/>
    <xf numFmtId="0" fontId="3" fillId="0" borderId="22" xfId="0" applyFont="1" applyBorder="1" applyAlignment="1">
      <alignment horizontal="center"/>
    </xf>
    <xf numFmtId="0" fontId="8" fillId="0" borderId="0" xfId="0" applyFont="1"/>
    <xf numFmtId="0" fontId="2" fillId="0" borderId="0" xfId="0" applyFont="1"/>
    <xf numFmtId="0" fontId="0" fillId="5" borderId="0" xfId="0" applyFill="1"/>
    <xf numFmtId="0" fontId="4" fillId="5" borderId="0" xfId="0" applyFont="1" applyFill="1" applyAlignment="1">
      <alignment horizontal="right"/>
    </xf>
    <xf numFmtId="0" fontId="0" fillId="6" borderId="0" xfId="0" applyFill="1"/>
    <xf numFmtId="0" fontId="0" fillId="7" borderId="0" xfId="0" applyFill="1"/>
    <xf numFmtId="164" fontId="0" fillId="0" borderId="0" xfId="0" applyNumberFormat="1"/>
    <xf numFmtId="164" fontId="0" fillId="0" borderId="23" xfId="0" applyNumberFormat="1" applyBorder="1"/>
    <xf numFmtId="164" fontId="0" fillId="0" borderId="13" xfId="0" applyNumberFormat="1" applyBorder="1"/>
    <xf numFmtId="164" fontId="0" fillId="0" borderId="21" xfId="0" applyNumberFormat="1" applyBorder="1"/>
    <xf numFmtId="164" fontId="0" fillId="0" borderId="0" xfId="0" applyNumberFormat="1" applyAlignment="1">
      <alignment horizontal="right"/>
    </xf>
    <xf numFmtId="11" fontId="0" fillId="0" borderId="0" xfId="0" applyNumberFormat="1"/>
    <xf numFmtId="164" fontId="8" fillId="0" borderId="0" xfId="0" applyNumberFormat="1" applyFont="1"/>
    <xf numFmtId="0" fontId="10" fillId="0" borderId="0" xfId="0" applyFont="1"/>
    <xf numFmtId="164" fontId="10" fillId="0" borderId="0" xfId="0" applyNumberFormat="1" applyFont="1"/>
    <xf numFmtId="164" fontId="10" fillId="0" borderId="21" xfId="0" applyNumberFormat="1" applyFont="1" applyBorder="1"/>
    <xf numFmtId="164" fontId="10" fillId="0" borderId="23" xfId="0" applyNumberFormat="1" applyFont="1" applyBorder="1"/>
    <xf numFmtId="164" fontId="10" fillId="0" borderId="13" xfId="0" applyNumberFormat="1" applyFont="1" applyBorder="1"/>
    <xf numFmtId="0" fontId="0" fillId="0" borderId="0" xfId="0" applyAlignment="1">
      <alignment horizontal="left" vertical="top" wrapText="1"/>
    </xf>
    <xf numFmtId="0" fontId="0" fillId="0" borderId="0" xfId="0" applyAlignment="1">
      <alignment horizontal="left" wrapText="1"/>
    </xf>
    <xf numFmtId="0" fontId="0" fillId="6" borderId="0" xfId="0" applyFill="1" applyAlignment="1">
      <alignment horizontal="left" vertical="top"/>
    </xf>
    <xf numFmtId="0" fontId="0" fillId="0" borderId="0" xfId="0" applyAlignment="1">
      <alignment horizontal="left"/>
    </xf>
    <xf numFmtId="0" fontId="0" fillId="7" borderId="0" xfId="0" applyFill="1" applyAlignment="1">
      <alignment horizontal="left" vertical="top"/>
    </xf>
    <xf numFmtId="0" fontId="0" fillId="0" borderId="3" xfId="0" applyBorder="1" applyAlignment="1">
      <alignment horizontal="left" vertical="center"/>
    </xf>
    <xf numFmtId="0" fontId="0" fillId="0" borderId="11" xfId="0" applyBorder="1" applyAlignment="1">
      <alignment horizontal="left" vertical="center"/>
    </xf>
    <xf numFmtId="0" fontId="0" fillId="4" borderId="0" xfId="0" applyFill="1" applyAlignment="1">
      <alignment horizontal="left" vertical="top" wrapText="1"/>
    </xf>
    <xf numFmtId="0" fontId="0" fillId="0" borderId="0" xfId="0" applyAlignment="1">
      <alignment horizontal="right" wrapText="1"/>
    </xf>
    <xf numFmtId="0" fontId="0" fillId="0" borderId="0" xfId="0" applyAlignment="1">
      <alignment horizontal="right" vertical="top"/>
    </xf>
    <xf numFmtId="0" fontId="0" fillId="0" borderId="11" xfId="0" applyBorder="1" applyAlignment="1">
      <alignment horizontal="left"/>
    </xf>
    <xf numFmtId="0" fontId="0" fillId="0" borderId="12" xfId="0" applyBorder="1" applyAlignment="1">
      <alignment horizontal="left"/>
    </xf>
    <xf numFmtId="0" fontId="4" fillId="0" borderId="14" xfId="0" applyFont="1" applyBorder="1" applyAlignment="1">
      <alignment horizontal="left"/>
    </xf>
    <xf numFmtId="0" fontId="4" fillId="0" borderId="5" xfId="0" applyFont="1" applyBorder="1" applyAlignment="1">
      <alignment horizontal="left"/>
    </xf>
    <xf numFmtId="0" fontId="0" fillId="0" borderId="9" xfId="0" applyBorder="1" applyAlignment="1">
      <alignment horizontal="left"/>
    </xf>
    <xf numFmtId="0" fontId="4" fillId="0" borderId="14" xfId="0" applyFont="1" applyBorder="1" applyAlignment="1">
      <alignment horizontal="center"/>
    </xf>
    <xf numFmtId="0" fontId="4" fillId="0" borderId="5" xfId="0" applyFont="1" applyBorder="1" applyAlignment="1">
      <alignment horizontal="center"/>
    </xf>
    <xf numFmtId="0" fontId="4" fillId="0" borderId="6" xfId="0" applyFont="1" applyBorder="1" applyAlignment="1">
      <alignment horizontal="center"/>
    </xf>
    <xf numFmtId="0" fontId="8" fillId="0" borderId="20" xfId="0" applyFont="1" applyBorder="1" applyAlignment="1">
      <alignment horizontal="center"/>
    </xf>
    <xf numFmtId="0" fontId="8" fillId="0" borderId="18" xfId="0" applyFont="1" applyBorder="1" applyAlignment="1">
      <alignment horizontal="center"/>
    </xf>
    <xf numFmtId="0" fontId="8" fillId="0" borderId="19" xfId="0" applyFont="1" applyBorder="1" applyAlignment="1">
      <alignment horizontal="center"/>
    </xf>
    <xf numFmtId="0" fontId="0" fillId="3" borderId="0" xfId="0" applyFill="1" applyAlignment="1">
      <alignment horizontal="left" vertical="top" wrapText="1"/>
    </xf>
    <xf numFmtId="0" fontId="1" fillId="2" borderId="0" xfId="0" applyFont="1" applyFill="1" applyAlignment="1">
      <alignment horizontal="left"/>
    </xf>
    <xf numFmtId="0" fontId="4" fillId="5" borderId="4" xfId="0" applyFont="1" applyFill="1" applyBorder="1" applyAlignment="1">
      <alignment horizontal="left"/>
    </xf>
    <xf numFmtId="0" fontId="4" fillId="0" borderId="6"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4</xdr:col>
      <xdr:colOff>571500</xdr:colOff>
      <xdr:row>21</xdr:row>
      <xdr:rowOff>3810</xdr:rowOff>
    </xdr:from>
    <xdr:ext cx="1122487" cy="424090"/>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706CDAA2-6956-3769-5D29-0AE3504ABFCC}"/>
                </a:ext>
              </a:extLst>
            </xdr:cNvPr>
            <xdr:cNvSpPr txBox="1"/>
          </xdr:nvSpPr>
          <xdr:spPr>
            <a:xfrm>
              <a:off x="3009900" y="4210050"/>
              <a:ext cx="1122487" cy="424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ea typeface="Cambria Math" panose="02040503050406030204" pitchFamily="18" charset="0"/>
                          </a:rPr>
                        </m:ctrlPr>
                      </m:sSupPr>
                      <m:e>
                        <m:r>
                          <a:rPr lang="en-US" sz="1100" i="1">
                            <a:latin typeface="Cambria Math" panose="02040503050406030204" pitchFamily="18" charset="0"/>
                            <a:ea typeface="Cambria Math" panose="02040503050406030204" pitchFamily="18" charset="0"/>
                          </a:rPr>
                          <m:t>𝜒</m:t>
                        </m:r>
                      </m:e>
                      <m:sup>
                        <m:r>
                          <a:rPr lang="en-US" sz="1100" b="0" i="1">
                            <a:latin typeface="Cambria Math" panose="02040503050406030204" pitchFamily="18" charset="0"/>
                            <a:ea typeface="Cambria Math" panose="02040503050406030204" pitchFamily="18" charset="0"/>
                          </a:rPr>
                          <m:t>2</m:t>
                        </m:r>
                      </m:sup>
                    </m:sSup>
                    <m:r>
                      <a:rPr lang="en-US" sz="1100" b="0" i="1">
                        <a:latin typeface="Cambria Math" panose="02040503050406030204" pitchFamily="18" charset="0"/>
                        <a:ea typeface="Cambria Math" panose="02040503050406030204" pitchFamily="18" charset="0"/>
                      </a:rPr>
                      <m:t>=</m:t>
                    </m:r>
                    <m:nary>
                      <m:naryPr>
                        <m:chr m:val="∑"/>
                        <m:subHide m:val="on"/>
                        <m:supHide m:val="on"/>
                        <m:ctrlPr>
                          <a:rPr lang="en-US" sz="1100" b="0" i="1">
                            <a:latin typeface="Cambria Math" panose="02040503050406030204" pitchFamily="18" charset="0"/>
                            <a:ea typeface="Cambria Math" panose="02040503050406030204" pitchFamily="18" charset="0"/>
                          </a:rPr>
                        </m:ctrlPr>
                      </m:naryPr>
                      <m:sub/>
                      <m:sup/>
                      <m:e>
                        <m:f>
                          <m:fPr>
                            <m:ctrlPr>
                              <a:rPr lang="en-US" sz="1100" b="0" i="1">
                                <a:latin typeface="Cambria Math" panose="02040503050406030204" pitchFamily="18" charset="0"/>
                                <a:ea typeface="Cambria Math" panose="02040503050406030204" pitchFamily="18" charset="0"/>
                              </a:rPr>
                            </m:ctrlPr>
                          </m:fPr>
                          <m:num>
                            <m:sSup>
                              <m:sSupPr>
                                <m:ctrlPr>
                                  <a:rPr lang="en-US" sz="1100" b="0" i="1">
                                    <a:latin typeface="Cambria Math" panose="02040503050406030204" pitchFamily="18" charset="0"/>
                                    <a:ea typeface="Cambria Math" panose="02040503050406030204" pitchFamily="18" charset="0"/>
                                  </a:rPr>
                                </m:ctrlPr>
                              </m:sSupPr>
                              <m:e>
                                <m:d>
                                  <m:dPr>
                                    <m:ctrlPr>
                                      <a:rPr lang="en-US" sz="1100" b="0" i="1">
                                        <a:latin typeface="Cambria Math" panose="02040503050406030204" pitchFamily="18" charset="0"/>
                                        <a:ea typeface="Cambria Math" panose="02040503050406030204" pitchFamily="18" charset="0"/>
                                      </a:rPr>
                                    </m:ctrlPr>
                                  </m:dPr>
                                  <m:e>
                                    <m:r>
                                      <a:rPr lang="en-US" sz="1100" b="0" i="1">
                                        <a:latin typeface="Cambria Math" panose="02040503050406030204" pitchFamily="18" charset="0"/>
                                        <a:ea typeface="Cambria Math" panose="02040503050406030204" pitchFamily="18" charset="0"/>
                                      </a:rPr>
                                      <m:t>𝑂</m:t>
                                    </m:r>
                                    <m:r>
                                      <a:rPr lang="en-US" sz="1100" b="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𝐸</m:t>
                                    </m:r>
                                  </m:e>
                                </m:d>
                              </m:e>
                              <m:sup>
                                <m:r>
                                  <a:rPr lang="en-US" sz="1100" b="0" i="1">
                                    <a:latin typeface="Cambria Math" panose="02040503050406030204" pitchFamily="18" charset="0"/>
                                    <a:ea typeface="Cambria Math" panose="02040503050406030204" pitchFamily="18" charset="0"/>
                                  </a:rPr>
                                  <m:t>2</m:t>
                                </m:r>
                              </m:sup>
                            </m:sSup>
                          </m:num>
                          <m:den>
                            <m:r>
                              <a:rPr lang="en-US" sz="1100" b="0" i="1">
                                <a:latin typeface="Cambria Math" panose="02040503050406030204" pitchFamily="18" charset="0"/>
                                <a:ea typeface="Cambria Math" panose="02040503050406030204" pitchFamily="18" charset="0"/>
                              </a:rPr>
                              <m:t>𝐸</m:t>
                            </m:r>
                          </m:den>
                        </m:f>
                      </m:e>
                    </m:nary>
                  </m:oMath>
                </m:oMathPara>
              </a14:m>
              <a:endParaRPr lang="en-US" sz="1100"/>
            </a:p>
          </xdr:txBody>
        </xdr:sp>
      </mc:Choice>
      <mc:Fallback xmlns="">
        <xdr:sp macro="" textlink="">
          <xdr:nvSpPr>
            <xdr:cNvPr id="2" name="TextBox 1">
              <a:extLst>
                <a:ext uri="{FF2B5EF4-FFF2-40B4-BE49-F238E27FC236}">
                  <a16:creationId xmlns:a16="http://schemas.microsoft.com/office/drawing/2014/main" id="{706CDAA2-6956-3769-5D29-0AE3504ABFCC}"/>
                </a:ext>
              </a:extLst>
            </xdr:cNvPr>
            <xdr:cNvSpPr txBox="1"/>
          </xdr:nvSpPr>
          <xdr:spPr>
            <a:xfrm>
              <a:off x="3009900" y="4210050"/>
              <a:ext cx="1122487" cy="424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ea typeface="Cambria Math" panose="02040503050406030204" pitchFamily="18" charset="0"/>
                </a:rPr>
                <a:t>𝜒</a:t>
              </a:r>
              <a:r>
                <a:rPr lang="en-US" sz="1100" b="0" i="0">
                  <a:latin typeface="Cambria Math" panose="02040503050406030204" pitchFamily="18" charset="0"/>
                  <a:ea typeface="Cambria Math" panose="02040503050406030204" pitchFamily="18" charset="0"/>
                </a:rPr>
                <a:t>^2=∑▒(𝑂−𝐸)^2/𝐸</a:t>
              </a:r>
              <a:endParaRPr lang="en-US" sz="1100"/>
            </a:p>
          </xdr:txBody>
        </xdr:sp>
      </mc:Fallback>
    </mc:AlternateContent>
    <xdr:clientData/>
  </xdr:oneCellAnchor>
  <xdr:oneCellAnchor>
    <xdr:from>
      <xdr:col>5</xdr:col>
      <xdr:colOff>68580</xdr:colOff>
      <xdr:row>76</xdr:row>
      <xdr:rowOff>106680</xdr:rowOff>
    </xdr:from>
    <xdr:ext cx="1122487" cy="424090"/>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3DDCAF26-D3D1-49DA-BCDB-8407DA7F7E87}"/>
                </a:ext>
              </a:extLst>
            </xdr:cNvPr>
            <xdr:cNvSpPr txBox="1"/>
          </xdr:nvSpPr>
          <xdr:spPr>
            <a:xfrm>
              <a:off x="3116580" y="12054840"/>
              <a:ext cx="1122487" cy="424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ea typeface="Cambria Math" panose="02040503050406030204" pitchFamily="18" charset="0"/>
                          </a:rPr>
                        </m:ctrlPr>
                      </m:sSupPr>
                      <m:e>
                        <m:r>
                          <a:rPr lang="en-US" sz="1100" i="1">
                            <a:latin typeface="Cambria Math" panose="02040503050406030204" pitchFamily="18" charset="0"/>
                            <a:ea typeface="Cambria Math" panose="02040503050406030204" pitchFamily="18" charset="0"/>
                          </a:rPr>
                          <m:t>𝜒</m:t>
                        </m:r>
                      </m:e>
                      <m:sup>
                        <m:r>
                          <a:rPr lang="en-US" sz="1100" b="0" i="1">
                            <a:latin typeface="Cambria Math" panose="02040503050406030204" pitchFamily="18" charset="0"/>
                            <a:ea typeface="Cambria Math" panose="02040503050406030204" pitchFamily="18" charset="0"/>
                          </a:rPr>
                          <m:t>2</m:t>
                        </m:r>
                      </m:sup>
                    </m:sSup>
                    <m:r>
                      <a:rPr lang="en-US" sz="1100" b="0" i="1">
                        <a:latin typeface="Cambria Math" panose="02040503050406030204" pitchFamily="18" charset="0"/>
                        <a:ea typeface="Cambria Math" panose="02040503050406030204" pitchFamily="18" charset="0"/>
                      </a:rPr>
                      <m:t>=</m:t>
                    </m:r>
                    <m:nary>
                      <m:naryPr>
                        <m:chr m:val="∑"/>
                        <m:subHide m:val="on"/>
                        <m:supHide m:val="on"/>
                        <m:ctrlPr>
                          <a:rPr lang="en-US" sz="1100" b="0" i="1">
                            <a:latin typeface="Cambria Math" panose="02040503050406030204" pitchFamily="18" charset="0"/>
                            <a:ea typeface="Cambria Math" panose="02040503050406030204" pitchFamily="18" charset="0"/>
                          </a:rPr>
                        </m:ctrlPr>
                      </m:naryPr>
                      <m:sub/>
                      <m:sup/>
                      <m:e>
                        <m:f>
                          <m:fPr>
                            <m:ctrlPr>
                              <a:rPr lang="en-US" sz="1100" b="0" i="1">
                                <a:latin typeface="Cambria Math" panose="02040503050406030204" pitchFamily="18" charset="0"/>
                                <a:ea typeface="Cambria Math" panose="02040503050406030204" pitchFamily="18" charset="0"/>
                              </a:rPr>
                            </m:ctrlPr>
                          </m:fPr>
                          <m:num>
                            <m:sSup>
                              <m:sSupPr>
                                <m:ctrlPr>
                                  <a:rPr lang="en-US" sz="1100" b="0" i="1">
                                    <a:latin typeface="Cambria Math" panose="02040503050406030204" pitchFamily="18" charset="0"/>
                                    <a:ea typeface="Cambria Math" panose="02040503050406030204" pitchFamily="18" charset="0"/>
                                  </a:rPr>
                                </m:ctrlPr>
                              </m:sSupPr>
                              <m:e>
                                <m:d>
                                  <m:dPr>
                                    <m:ctrlPr>
                                      <a:rPr lang="en-US" sz="1100" b="0" i="1">
                                        <a:latin typeface="Cambria Math" panose="02040503050406030204" pitchFamily="18" charset="0"/>
                                        <a:ea typeface="Cambria Math" panose="02040503050406030204" pitchFamily="18" charset="0"/>
                                      </a:rPr>
                                    </m:ctrlPr>
                                  </m:dPr>
                                  <m:e>
                                    <m:r>
                                      <a:rPr lang="en-US" sz="1100" b="0" i="1">
                                        <a:latin typeface="Cambria Math" panose="02040503050406030204" pitchFamily="18" charset="0"/>
                                        <a:ea typeface="Cambria Math" panose="02040503050406030204" pitchFamily="18" charset="0"/>
                                      </a:rPr>
                                      <m:t>𝑂</m:t>
                                    </m:r>
                                    <m:r>
                                      <a:rPr lang="en-US" sz="1100" b="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𝐸</m:t>
                                    </m:r>
                                  </m:e>
                                </m:d>
                              </m:e>
                              <m:sup>
                                <m:r>
                                  <a:rPr lang="en-US" sz="1100" b="0" i="1">
                                    <a:latin typeface="Cambria Math" panose="02040503050406030204" pitchFamily="18" charset="0"/>
                                    <a:ea typeface="Cambria Math" panose="02040503050406030204" pitchFamily="18" charset="0"/>
                                  </a:rPr>
                                  <m:t>2</m:t>
                                </m:r>
                              </m:sup>
                            </m:sSup>
                          </m:num>
                          <m:den>
                            <m:r>
                              <a:rPr lang="en-US" sz="1100" b="0" i="1">
                                <a:latin typeface="Cambria Math" panose="02040503050406030204" pitchFamily="18" charset="0"/>
                                <a:ea typeface="Cambria Math" panose="02040503050406030204" pitchFamily="18" charset="0"/>
                              </a:rPr>
                              <m:t>𝐸</m:t>
                            </m:r>
                          </m:den>
                        </m:f>
                      </m:e>
                    </m:nary>
                  </m:oMath>
                </m:oMathPara>
              </a14:m>
              <a:endParaRPr lang="en-US" sz="1100"/>
            </a:p>
          </xdr:txBody>
        </xdr:sp>
      </mc:Choice>
      <mc:Fallback xmlns="">
        <xdr:sp macro="" textlink="">
          <xdr:nvSpPr>
            <xdr:cNvPr id="3" name="TextBox 2">
              <a:extLst>
                <a:ext uri="{FF2B5EF4-FFF2-40B4-BE49-F238E27FC236}">
                  <a16:creationId xmlns:a16="http://schemas.microsoft.com/office/drawing/2014/main" id="{3DDCAF26-D3D1-49DA-BCDB-8407DA7F7E87}"/>
                </a:ext>
              </a:extLst>
            </xdr:cNvPr>
            <xdr:cNvSpPr txBox="1"/>
          </xdr:nvSpPr>
          <xdr:spPr>
            <a:xfrm>
              <a:off x="3116580" y="12054840"/>
              <a:ext cx="1122487" cy="424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ea typeface="Cambria Math" panose="02040503050406030204" pitchFamily="18" charset="0"/>
                </a:rPr>
                <a:t>𝜒</a:t>
              </a:r>
              <a:r>
                <a:rPr lang="en-US" sz="1100" b="0" i="0">
                  <a:latin typeface="Cambria Math" panose="02040503050406030204" pitchFamily="18" charset="0"/>
                  <a:ea typeface="Cambria Math" panose="02040503050406030204" pitchFamily="18" charset="0"/>
                </a:rPr>
                <a:t>^2=∑▒(𝑂−𝐸)^2/𝐸</a:t>
              </a:r>
              <a:endParaRPr lang="en-US" sz="1100"/>
            </a:p>
          </xdr:txBody>
        </xdr:sp>
      </mc:Fallback>
    </mc:AlternateContent>
    <xdr:clientData/>
  </xdr:oneCellAnchor>
  <xdr:oneCellAnchor>
    <xdr:from>
      <xdr:col>5</xdr:col>
      <xdr:colOff>0</xdr:colOff>
      <xdr:row>115</xdr:row>
      <xdr:rowOff>19050</xdr:rowOff>
    </xdr:from>
    <xdr:ext cx="2194640" cy="481222"/>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834F517E-11AE-CA8F-3A06-479EBFC45466}"/>
                </a:ext>
              </a:extLst>
            </xdr:cNvPr>
            <xdr:cNvSpPr txBox="1"/>
          </xdr:nvSpPr>
          <xdr:spPr>
            <a:xfrm>
              <a:off x="3048000" y="21172170"/>
              <a:ext cx="2194640" cy="4812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𝐹</m:t>
                    </m:r>
                    <m:r>
                      <a:rPr lang="en-US" sz="1100" b="0" i="1">
                        <a:latin typeface="Cambria Math" panose="02040503050406030204" pitchFamily="18" charset="0"/>
                      </a:rPr>
                      <m:t>=</m:t>
                    </m:r>
                    <m:f>
                      <m:fPr>
                        <m:ctrlPr>
                          <a:rPr lang="en-US" sz="1100" b="0" i="1">
                            <a:latin typeface="Cambria Math" panose="02040503050406030204" pitchFamily="18" charset="0"/>
                          </a:rPr>
                        </m:ctrlPr>
                      </m:fPr>
                      <m:num>
                        <m:nary>
                          <m:naryPr>
                            <m:chr m:val="∑"/>
                            <m:subHide m:val="on"/>
                            <m:supHide m:val="on"/>
                            <m:ctrlPr>
                              <a:rPr lang="en-US" sz="1100" b="0" i="1">
                                <a:latin typeface="Cambria Math" panose="02040503050406030204" pitchFamily="18" charset="0"/>
                              </a:rPr>
                            </m:ctrlPr>
                          </m:naryPr>
                          <m:sub/>
                          <m:sup/>
                          <m:e>
                            <m:sSub>
                              <m:sSubPr>
                                <m:ctrlPr>
                                  <a:rPr lang="en-US" sz="1100" b="0" i="1">
                                    <a:latin typeface="Cambria Math" panose="02040503050406030204" pitchFamily="18" charset="0"/>
                                  </a:rPr>
                                </m:ctrlPr>
                              </m:sSubPr>
                              <m:e>
                                <m:r>
                                  <a:rPr lang="en-US" sz="1100" b="0" i="1">
                                    <a:latin typeface="Cambria Math" panose="02040503050406030204" pitchFamily="18" charset="0"/>
                                  </a:rPr>
                                  <m:t>𝑛</m:t>
                                </m:r>
                              </m:e>
                              <m:sub>
                                <m:r>
                                  <a:rPr lang="en-US" sz="1100" b="0" i="1">
                                    <a:latin typeface="Cambria Math" panose="02040503050406030204" pitchFamily="18" charset="0"/>
                                  </a:rPr>
                                  <m:t>𝑗</m:t>
                                </m:r>
                              </m:sub>
                            </m:sSub>
                            <m:sSup>
                              <m:sSupPr>
                                <m:ctrlPr>
                                  <a:rPr lang="en-US" sz="1100" b="0" i="1">
                                    <a:latin typeface="Cambria Math" panose="02040503050406030204" pitchFamily="18" charset="0"/>
                                  </a:rPr>
                                </m:ctrlPr>
                              </m:sSupPr>
                              <m:e>
                                <m:d>
                                  <m:dPr>
                                    <m:ctrlPr>
                                      <a:rPr lang="en-US" sz="1100" b="0" i="1">
                                        <a:latin typeface="Cambria Math" panose="02040503050406030204" pitchFamily="18" charset="0"/>
                                      </a:rPr>
                                    </m:ctrlPr>
                                  </m:dPr>
                                  <m:e>
                                    <m:acc>
                                      <m:accPr>
                                        <m:chr m:val="̅"/>
                                        <m:ctrlPr>
                                          <a:rPr lang="en-US" sz="1100" b="0" i="1">
                                            <a:latin typeface="Cambria Math" panose="02040503050406030204" pitchFamily="18" charset="0"/>
                                          </a:rPr>
                                        </m:ctrlPr>
                                      </m:accPr>
                                      <m:e>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𝑗</m:t>
                                            </m:r>
                                          </m:sub>
                                        </m:sSub>
                                      </m:e>
                                    </m:acc>
                                    <m:r>
                                      <a:rPr lang="en-US" sz="1100" b="0" i="1">
                                        <a:latin typeface="Cambria Math" panose="02040503050406030204" pitchFamily="18" charset="0"/>
                                      </a:rPr>
                                      <m:t>−</m:t>
                                    </m:r>
                                    <m:acc>
                                      <m:accPr>
                                        <m:chr m:val="̅"/>
                                        <m:ctrlPr>
                                          <a:rPr lang="en-US" sz="1100" b="0" i="1">
                                            <a:latin typeface="Cambria Math" panose="02040503050406030204" pitchFamily="18" charset="0"/>
                                          </a:rPr>
                                        </m:ctrlPr>
                                      </m:accPr>
                                      <m:e>
                                        <m:r>
                                          <a:rPr lang="en-US" sz="1100" b="0" i="1">
                                            <a:latin typeface="Cambria Math" panose="02040503050406030204" pitchFamily="18" charset="0"/>
                                          </a:rPr>
                                          <m:t>𝑋</m:t>
                                        </m:r>
                                      </m:e>
                                    </m:acc>
                                  </m:e>
                                </m:d>
                              </m:e>
                              <m:sup>
                                <m:r>
                                  <a:rPr lang="en-US" sz="1100" b="0" i="1">
                                    <a:latin typeface="Cambria Math" panose="02040503050406030204" pitchFamily="18" charset="0"/>
                                  </a:rPr>
                                  <m:t>2</m:t>
                                </m:r>
                              </m:sup>
                            </m:sSup>
                            <m:r>
                              <a:rPr lang="en-US" sz="1100" b="0" i="1">
                                <a:latin typeface="Cambria Math" panose="02040503050406030204" pitchFamily="18" charset="0"/>
                              </a:rPr>
                              <m:t>/(</m:t>
                            </m:r>
                            <m:r>
                              <a:rPr lang="en-US" sz="1100" b="0" i="1">
                                <a:latin typeface="Cambria Math" panose="02040503050406030204" pitchFamily="18" charset="0"/>
                              </a:rPr>
                              <m:t>𝑘</m:t>
                            </m:r>
                            <m:r>
                              <a:rPr lang="en-US" sz="1100" b="0" i="1">
                                <a:latin typeface="Cambria Math" panose="02040503050406030204" pitchFamily="18" charset="0"/>
                              </a:rPr>
                              <m:t>−1)</m:t>
                            </m:r>
                          </m:e>
                        </m:nary>
                      </m:num>
                      <m:den>
                        <m:nary>
                          <m:naryPr>
                            <m:chr m:val="∑"/>
                            <m:subHide m:val="on"/>
                            <m:supHide m:val="on"/>
                            <m:ctrlPr>
                              <a:rPr lang="en-US" sz="1100" b="0" i="1">
                                <a:latin typeface="Cambria Math" panose="02040503050406030204" pitchFamily="18" charset="0"/>
                              </a:rPr>
                            </m:ctrlPr>
                          </m:naryPr>
                          <m:sub/>
                          <m:sup/>
                          <m:e>
                            <m:nary>
                              <m:naryPr>
                                <m:chr m:val="∑"/>
                                <m:subHide m:val="on"/>
                                <m:supHide m:val="on"/>
                                <m:ctrlPr>
                                  <a:rPr lang="en-US" sz="1100" b="0" i="1">
                                    <a:latin typeface="Cambria Math" panose="02040503050406030204" pitchFamily="18" charset="0"/>
                                  </a:rPr>
                                </m:ctrlPr>
                              </m:naryPr>
                              <m:sub/>
                              <m:sup/>
                              <m:e>
                                <m:sSup>
                                  <m:sSupPr>
                                    <m:ctrlPr>
                                      <a:rPr lang="en-US" sz="1100" b="0" i="1">
                                        <a:latin typeface="Cambria Math" panose="02040503050406030204" pitchFamily="18" charset="0"/>
                                      </a:rPr>
                                    </m:ctrlPr>
                                  </m:sSupPr>
                                  <m:e>
                                    <m:d>
                                      <m:dPr>
                                        <m:ctrlPr>
                                          <a:rPr lang="en-US" sz="1100" b="0" i="1">
                                            <a:latin typeface="Cambria Math" panose="02040503050406030204" pitchFamily="18" charset="0"/>
                                          </a:rPr>
                                        </m:ctrlPr>
                                      </m:dPr>
                                      <m:e>
                                        <m:acc>
                                          <m:accPr>
                                            <m:chr m:val="̅"/>
                                            <m:ctrlPr>
                                              <a:rPr lang="en-US" sz="1100" b="0" i="1">
                                                <a:latin typeface="Cambria Math" panose="02040503050406030204" pitchFamily="18" charset="0"/>
                                              </a:rPr>
                                            </m:ctrlPr>
                                          </m:accPr>
                                          <m:e>
                                            <m:r>
                                              <a:rPr lang="en-US" sz="1100" b="0" i="1">
                                                <a:latin typeface="Cambria Math" panose="02040503050406030204" pitchFamily="18" charset="0"/>
                                              </a:rPr>
                                              <m:t>𝑋</m:t>
                                            </m:r>
                                          </m:e>
                                        </m:acc>
                                        <m:r>
                                          <a:rPr lang="en-US" sz="1100" b="0" i="1">
                                            <a:latin typeface="Cambria Math" panose="02040503050406030204" pitchFamily="18" charset="0"/>
                                          </a:rPr>
                                          <m:t>−</m:t>
                                        </m:r>
                                        <m:acc>
                                          <m:accPr>
                                            <m:chr m:val="̅"/>
                                            <m:ctrlPr>
                                              <a:rPr lang="en-US" sz="1100" b="0" i="1">
                                                <a:latin typeface="Cambria Math" panose="02040503050406030204" pitchFamily="18" charset="0"/>
                                              </a:rPr>
                                            </m:ctrlPr>
                                          </m:accPr>
                                          <m:e>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𝑗</m:t>
                                                </m:r>
                                              </m:sub>
                                            </m:sSub>
                                          </m:e>
                                        </m:acc>
                                      </m:e>
                                    </m:d>
                                  </m:e>
                                  <m:sup>
                                    <m:r>
                                      <a:rPr lang="en-US" sz="1100" b="0" i="1">
                                        <a:latin typeface="Cambria Math" panose="02040503050406030204" pitchFamily="18" charset="0"/>
                                      </a:rPr>
                                      <m:t>2</m:t>
                                    </m:r>
                                  </m:sup>
                                </m:sSup>
                              </m:e>
                            </m:nary>
                            <m:r>
                              <a:rPr lang="en-US" sz="1100" b="0" i="1">
                                <a:latin typeface="Cambria Math" panose="02040503050406030204" pitchFamily="18" charset="0"/>
                              </a:rPr>
                              <m:t>/(</m:t>
                            </m:r>
                            <m:r>
                              <a:rPr lang="en-US" sz="1100" b="0" i="1">
                                <a:latin typeface="Cambria Math" panose="02040503050406030204" pitchFamily="18" charset="0"/>
                              </a:rPr>
                              <m:t>𝑁</m:t>
                            </m:r>
                            <m:r>
                              <a:rPr lang="en-US" sz="1100" b="0" i="1">
                                <a:latin typeface="Cambria Math" panose="02040503050406030204" pitchFamily="18" charset="0"/>
                              </a:rPr>
                              <m:t>−</m:t>
                            </m:r>
                            <m:r>
                              <a:rPr lang="en-US" sz="1100" b="0" i="1">
                                <a:latin typeface="Cambria Math" panose="02040503050406030204" pitchFamily="18" charset="0"/>
                              </a:rPr>
                              <m:t>𝑘</m:t>
                            </m:r>
                            <m:r>
                              <a:rPr lang="en-US" sz="1100" b="0" i="1">
                                <a:latin typeface="Cambria Math" panose="02040503050406030204" pitchFamily="18" charset="0"/>
                              </a:rPr>
                              <m:t>)</m:t>
                            </m:r>
                          </m:e>
                        </m:nary>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𝑀</m:t>
                        </m:r>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𝐵</m:t>
                            </m:r>
                          </m:sub>
                        </m:sSub>
                      </m:num>
                      <m:den>
                        <m:r>
                          <a:rPr lang="en-US" sz="1100" b="0" i="1">
                            <a:latin typeface="Cambria Math" panose="02040503050406030204" pitchFamily="18" charset="0"/>
                          </a:rPr>
                          <m:t>𝑀</m:t>
                        </m:r>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𝐸</m:t>
                            </m:r>
                          </m:sub>
                        </m:sSub>
                      </m:den>
                    </m:f>
                  </m:oMath>
                </m:oMathPara>
              </a14:m>
              <a:endParaRPr lang="en-US" sz="1100"/>
            </a:p>
          </xdr:txBody>
        </xdr:sp>
      </mc:Choice>
      <mc:Fallback xmlns="">
        <xdr:sp macro="" textlink="">
          <xdr:nvSpPr>
            <xdr:cNvPr id="4" name="TextBox 3">
              <a:extLst>
                <a:ext uri="{FF2B5EF4-FFF2-40B4-BE49-F238E27FC236}">
                  <a16:creationId xmlns:a16="http://schemas.microsoft.com/office/drawing/2014/main" id="{834F517E-11AE-CA8F-3A06-479EBFC45466}"/>
                </a:ext>
              </a:extLst>
            </xdr:cNvPr>
            <xdr:cNvSpPr txBox="1"/>
          </xdr:nvSpPr>
          <xdr:spPr>
            <a:xfrm>
              <a:off x="3048000" y="21172170"/>
              <a:ext cx="2194640" cy="4812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𝐹=(∑▒〖𝑛_𝑗 ((𝑋_𝑗 ) ̅−𝑋 ̅ )^2/(𝑘−1)〗)/(∑▒〖∑▒(𝑋 ̅−(𝑋_𝑗 ) ̅ )^2 /(𝑁−𝑘)〗)=(𝑀𝑆_𝐵)/(𝑀𝑆_𝐸 )</a:t>
              </a:r>
              <a:endParaRPr lang="en-US" sz="1100"/>
            </a:p>
          </xdr:txBody>
        </xdr:sp>
      </mc:Fallback>
    </mc:AlternateContent>
    <xdr:clientData/>
  </xdr:oneCellAnchor>
  <xdr:oneCellAnchor>
    <xdr:from>
      <xdr:col>5</xdr:col>
      <xdr:colOff>7620</xdr:colOff>
      <xdr:row>210</xdr:row>
      <xdr:rowOff>148590</xdr:rowOff>
    </xdr:from>
    <xdr:ext cx="754758" cy="375103"/>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A20A2D29-ECCE-B7FD-8B36-B0502417DEE1}"/>
                </a:ext>
              </a:extLst>
            </xdr:cNvPr>
            <xdr:cNvSpPr txBox="1"/>
          </xdr:nvSpPr>
          <xdr:spPr>
            <a:xfrm>
              <a:off x="3055620" y="38964870"/>
              <a:ext cx="754758" cy="375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𝑡</m:t>
                    </m:r>
                    <m:r>
                      <a:rPr lang="en-US" sz="1100" b="0" i="1">
                        <a:latin typeface="Cambria Math" panose="02040503050406030204" pitchFamily="18" charset="0"/>
                      </a:rPr>
                      <m:t>=</m:t>
                    </m:r>
                    <m:f>
                      <m:fPr>
                        <m:ctrlPr>
                          <a:rPr lang="en-US" sz="1100" b="0" i="1">
                            <a:latin typeface="Cambria Math" panose="02040503050406030204" pitchFamily="18" charset="0"/>
                          </a:rPr>
                        </m:ctrlPr>
                      </m:fPr>
                      <m:num>
                        <m:acc>
                          <m:accPr>
                            <m:chr m:val="̅"/>
                            <m:ctrlPr>
                              <a:rPr lang="en-US" sz="1100" b="0" i="1">
                                <a:latin typeface="Cambria Math" panose="02040503050406030204" pitchFamily="18" charset="0"/>
                              </a:rPr>
                            </m:ctrlPr>
                          </m:accPr>
                          <m:e>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𝑑</m:t>
                                </m:r>
                              </m:sub>
                            </m:sSub>
                          </m:e>
                        </m:acc>
                        <m:r>
                          <a:rPr lang="en-US" sz="1100" b="0" i="1">
                            <a:latin typeface="Cambria Math" panose="02040503050406030204" pitchFamily="18" charset="0"/>
                          </a:rPr>
                          <m:t>−</m:t>
                        </m:r>
                        <m:sSub>
                          <m:sSubPr>
                            <m:ctrlPr>
                              <a:rPr lang="en-US" sz="1100" b="0" i="1">
                                <a:latin typeface="Cambria Math" panose="02040503050406030204" pitchFamily="18" charset="0"/>
                                <a:ea typeface="Cambria Math" panose="02040503050406030204" pitchFamily="18" charset="0"/>
                              </a:rPr>
                            </m:ctrlPr>
                          </m:sSubPr>
                          <m:e>
                            <m:r>
                              <a:rPr lang="en-US" sz="1100" b="0" i="1">
                                <a:latin typeface="Cambria Math" panose="02040503050406030204" pitchFamily="18" charset="0"/>
                                <a:ea typeface="Cambria Math" panose="02040503050406030204" pitchFamily="18" charset="0"/>
                              </a:rPr>
                              <m:t>𝜇</m:t>
                            </m:r>
                          </m:e>
                          <m:sub>
                            <m:r>
                              <a:rPr lang="en-US" sz="1100" b="0" i="1">
                                <a:latin typeface="Cambria Math" panose="02040503050406030204" pitchFamily="18" charset="0"/>
                                <a:ea typeface="Cambria Math" panose="02040503050406030204" pitchFamily="18" charset="0"/>
                              </a:rPr>
                              <m:t>𝑑</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𝑠</m:t>
                            </m:r>
                          </m:e>
                          <m:sub>
                            <m:r>
                              <a:rPr lang="en-US" sz="1100" b="0" i="1">
                                <a:latin typeface="Cambria Math" panose="02040503050406030204" pitchFamily="18" charset="0"/>
                              </a:rPr>
                              <m:t>𝑑</m:t>
                            </m:r>
                          </m:sub>
                        </m:sSub>
                        <m:r>
                          <a:rPr lang="en-US" sz="1100" b="0" i="1">
                            <a:latin typeface="Cambria Math" panose="02040503050406030204" pitchFamily="18" charset="0"/>
                          </a:rPr>
                          <m:t>/</m:t>
                        </m:r>
                        <m:rad>
                          <m:radPr>
                            <m:degHide m:val="on"/>
                            <m:ctrlPr>
                              <a:rPr lang="en-US" sz="1100" b="0" i="1">
                                <a:latin typeface="Cambria Math" panose="02040503050406030204" pitchFamily="18" charset="0"/>
                              </a:rPr>
                            </m:ctrlPr>
                          </m:radPr>
                          <m:deg/>
                          <m:e>
                            <m:r>
                              <a:rPr lang="en-US" sz="1100" b="0" i="1">
                                <a:latin typeface="Cambria Math" panose="02040503050406030204" pitchFamily="18" charset="0"/>
                              </a:rPr>
                              <m:t>𝑛</m:t>
                            </m:r>
                          </m:e>
                        </m:rad>
                      </m:den>
                    </m:f>
                  </m:oMath>
                </m:oMathPara>
              </a14:m>
              <a:endParaRPr lang="en-US" sz="1100"/>
            </a:p>
          </xdr:txBody>
        </xdr:sp>
      </mc:Choice>
      <mc:Fallback xmlns="">
        <xdr:sp macro="" textlink="">
          <xdr:nvSpPr>
            <xdr:cNvPr id="6" name="TextBox 5">
              <a:extLst>
                <a:ext uri="{FF2B5EF4-FFF2-40B4-BE49-F238E27FC236}">
                  <a16:creationId xmlns:a16="http://schemas.microsoft.com/office/drawing/2014/main" id="{A20A2D29-ECCE-B7FD-8B36-B0502417DEE1}"/>
                </a:ext>
              </a:extLst>
            </xdr:cNvPr>
            <xdr:cNvSpPr txBox="1"/>
          </xdr:nvSpPr>
          <xdr:spPr>
            <a:xfrm>
              <a:off x="3055620" y="38964870"/>
              <a:ext cx="754758" cy="375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𝑡=((𝑋_𝑑 ) ̅−</a:t>
              </a:r>
              <a:r>
                <a:rPr lang="en-US" sz="1100" b="0" i="0">
                  <a:latin typeface="Cambria Math" panose="02040503050406030204" pitchFamily="18" charset="0"/>
                  <a:ea typeface="Cambria Math" panose="02040503050406030204" pitchFamily="18" charset="0"/>
                </a:rPr>
                <a:t>𝜇_𝑑)/(</a:t>
              </a:r>
              <a:r>
                <a:rPr lang="en-US" sz="1100" b="0" i="0">
                  <a:latin typeface="Cambria Math" panose="02040503050406030204" pitchFamily="18" charset="0"/>
                </a:rPr>
                <a:t>𝑠_𝑑/√𝑛)</a:t>
              </a:r>
              <a:endParaRPr lang="en-US" sz="1100"/>
            </a:p>
          </xdr:txBody>
        </xdr:sp>
      </mc:Fallback>
    </mc:AlternateContent>
    <xdr:clientData/>
  </xdr:oneCellAnchor>
  <xdr:oneCellAnchor>
    <xdr:from>
      <xdr:col>5</xdr:col>
      <xdr:colOff>83820</xdr:colOff>
      <xdr:row>273</xdr:row>
      <xdr:rowOff>171450</xdr:rowOff>
    </xdr:from>
    <xdr:ext cx="993156" cy="550022"/>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2F5F74C2-088C-4998-813C-7BBFB506008F}"/>
                </a:ext>
              </a:extLst>
            </xdr:cNvPr>
            <xdr:cNvSpPr txBox="1"/>
          </xdr:nvSpPr>
          <xdr:spPr>
            <a:xfrm>
              <a:off x="3131820" y="50676810"/>
              <a:ext cx="993156" cy="5500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𝑡</m:t>
                    </m:r>
                    <m:r>
                      <a:rPr lang="en-US" sz="1100" b="0" i="1">
                        <a:latin typeface="Cambria Math" panose="02040503050406030204" pitchFamily="18" charset="0"/>
                      </a:rPr>
                      <m:t>=</m:t>
                    </m:r>
                    <m:f>
                      <m:fPr>
                        <m:ctrlPr>
                          <a:rPr lang="en-US" sz="1100" b="0" i="1">
                            <a:latin typeface="Cambria Math" panose="02040503050406030204" pitchFamily="18" charset="0"/>
                          </a:rPr>
                        </m:ctrlPr>
                      </m:fPr>
                      <m:num>
                        <m:acc>
                          <m:accPr>
                            <m:chr m:val="̅"/>
                            <m:ctrlPr>
                              <a:rPr lang="en-US" sz="1100" b="0" i="1">
                                <a:latin typeface="Cambria Math" panose="02040503050406030204" pitchFamily="18" charset="0"/>
                              </a:rPr>
                            </m:ctrlPr>
                          </m:accPr>
                          <m:e>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1</m:t>
                                </m:r>
                              </m:sub>
                            </m:sSub>
                          </m:e>
                        </m:acc>
                        <m:r>
                          <a:rPr lang="en-US" sz="1100" b="0" i="1">
                            <a:latin typeface="Cambria Math" panose="02040503050406030204" pitchFamily="18" charset="0"/>
                          </a:rPr>
                          <m:t>−</m:t>
                        </m:r>
                        <m:acc>
                          <m:accPr>
                            <m:chr m:val="̅"/>
                            <m:ctrlPr>
                              <a:rPr lang="en-US" sz="1100" b="0" i="1">
                                <a:latin typeface="Cambria Math" panose="02040503050406030204" pitchFamily="18" charset="0"/>
                              </a:rPr>
                            </m:ctrlPr>
                          </m:accPr>
                          <m:e>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𝑋</m:t>
                                </m:r>
                              </m:e>
                              <m:sub>
                                <m:r>
                                  <a:rPr lang="en-US" sz="1100" b="0" i="1">
                                    <a:solidFill>
                                      <a:schemeClr val="tx1"/>
                                    </a:solidFill>
                                    <a:effectLst/>
                                    <a:latin typeface="Cambria Math" panose="02040503050406030204" pitchFamily="18" charset="0"/>
                                    <a:ea typeface="+mn-ea"/>
                                    <a:cs typeface="+mn-cs"/>
                                  </a:rPr>
                                  <m:t>2</m:t>
                                </m:r>
                              </m:sub>
                            </m:sSub>
                          </m:e>
                        </m:acc>
                      </m:num>
                      <m:den>
                        <m:r>
                          <a:rPr lang="en-US" sz="1100" b="0" i="1">
                            <a:latin typeface="Cambria Math" panose="02040503050406030204" pitchFamily="18" charset="0"/>
                          </a:rPr>
                          <m:t>𝑆𝑝</m:t>
                        </m:r>
                        <m:rad>
                          <m:radPr>
                            <m:degHide m:val="on"/>
                            <m:ctrlPr>
                              <a:rPr lang="en-US" sz="1100" b="0" i="1">
                                <a:latin typeface="Cambria Math" panose="02040503050406030204" pitchFamily="18" charset="0"/>
                              </a:rPr>
                            </m:ctrlPr>
                          </m:radPr>
                          <m:deg/>
                          <m:e>
                            <m:f>
                              <m:fPr>
                                <m:ctrlPr>
                                  <a:rPr lang="en-US" sz="1100" b="0" i="1">
                                    <a:latin typeface="Cambria Math" panose="02040503050406030204" pitchFamily="18" charset="0"/>
                                  </a:rPr>
                                </m:ctrlPr>
                              </m:fPr>
                              <m:num>
                                <m:r>
                                  <a:rPr lang="en-US" sz="1100" b="0" i="1">
                                    <a:latin typeface="Cambria Math" panose="02040503050406030204" pitchFamily="18" charset="0"/>
                                  </a:rPr>
                                  <m:t>1</m:t>
                                </m:r>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𝑛</m:t>
                                    </m:r>
                                  </m:e>
                                  <m:sub>
                                    <m:r>
                                      <a:rPr lang="en-US" sz="1100" b="0" i="1">
                                        <a:latin typeface="Cambria Math" panose="02040503050406030204" pitchFamily="18" charset="0"/>
                                      </a:rPr>
                                      <m:t>1</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𝑛</m:t>
                                    </m:r>
                                  </m:e>
                                  <m:sub>
                                    <m:r>
                                      <a:rPr lang="en-US" sz="1100" b="0" i="1">
                                        <a:latin typeface="Cambria Math" panose="02040503050406030204" pitchFamily="18" charset="0"/>
                                      </a:rPr>
                                      <m:t>2</m:t>
                                    </m:r>
                                  </m:sub>
                                </m:sSub>
                              </m:den>
                            </m:f>
                          </m:e>
                        </m:rad>
                      </m:den>
                    </m:f>
                  </m:oMath>
                </m:oMathPara>
              </a14:m>
              <a:endParaRPr lang="en-US" sz="1100"/>
            </a:p>
          </xdr:txBody>
        </xdr:sp>
      </mc:Choice>
      <mc:Fallback xmlns="">
        <xdr:sp macro="" textlink="">
          <xdr:nvSpPr>
            <xdr:cNvPr id="7" name="TextBox 6">
              <a:extLst>
                <a:ext uri="{FF2B5EF4-FFF2-40B4-BE49-F238E27FC236}">
                  <a16:creationId xmlns:a16="http://schemas.microsoft.com/office/drawing/2014/main" id="{2F5F74C2-088C-4998-813C-7BBFB506008F}"/>
                </a:ext>
              </a:extLst>
            </xdr:cNvPr>
            <xdr:cNvSpPr txBox="1"/>
          </xdr:nvSpPr>
          <xdr:spPr>
            <a:xfrm>
              <a:off x="3131820" y="50676810"/>
              <a:ext cx="993156" cy="5500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𝑡=((𝑋_1 ) ̅−(</a:t>
              </a:r>
              <a:r>
                <a:rPr lang="en-US" sz="1100" b="0" i="0">
                  <a:solidFill>
                    <a:schemeClr val="tx1"/>
                  </a:solidFill>
                  <a:effectLst/>
                  <a:latin typeface="Cambria Math" panose="02040503050406030204" pitchFamily="18" charset="0"/>
                  <a:ea typeface="+mn-ea"/>
                  <a:cs typeface="+mn-cs"/>
                </a:rPr>
                <a:t>𝑋_2 ) ̅)/(</a:t>
              </a:r>
              <a:r>
                <a:rPr lang="en-US" sz="1100" b="0" i="0">
                  <a:latin typeface="Cambria Math" panose="02040503050406030204" pitchFamily="18" charset="0"/>
                </a:rPr>
                <a:t>𝑆𝑝√(1/𝑛_1 +1/𝑛_2 ))</a:t>
              </a:r>
              <a:endParaRPr lang="en-US" sz="1100"/>
            </a:p>
          </xdr:txBody>
        </xdr:sp>
      </mc:Fallback>
    </mc:AlternateContent>
    <xdr:clientData/>
  </xdr:oneCellAnchor>
  <xdr:oneCellAnchor>
    <xdr:from>
      <xdr:col>3</xdr:col>
      <xdr:colOff>0</xdr:colOff>
      <xdr:row>288</xdr:row>
      <xdr:rowOff>87630</xdr:rowOff>
    </xdr:from>
    <xdr:ext cx="800347" cy="382862"/>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5D143C32-CE99-5F63-E978-8A157F8F7AF3}"/>
                </a:ext>
              </a:extLst>
            </xdr:cNvPr>
            <xdr:cNvSpPr txBox="1"/>
          </xdr:nvSpPr>
          <xdr:spPr>
            <a:xfrm>
              <a:off x="2042160" y="49305210"/>
              <a:ext cx="800347" cy="3828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0.5≤</m:t>
                    </m:r>
                    <m:f>
                      <m:fPr>
                        <m:ctrlPr>
                          <a:rPr lang="en-US" sz="1100" b="0" i="1">
                            <a:solidFill>
                              <a:srgbClr val="FF0000"/>
                            </a:solidFill>
                            <a:latin typeface="Cambria Math" panose="02040503050406030204" pitchFamily="18" charset="0"/>
                          </a:rPr>
                        </m:ctrlPr>
                      </m:fPr>
                      <m:num>
                        <m:sSubSup>
                          <m:sSubSupPr>
                            <m:ctrlPr>
                              <a:rPr lang="en-US" sz="1100" b="0" i="1">
                                <a:solidFill>
                                  <a:srgbClr val="FF0000"/>
                                </a:solidFill>
                                <a:latin typeface="Cambria Math" panose="02040503050406030204" pitchFamily="18" charset="0"/>
                              </a:rPr>
                            </m:ctrlPr>
                          </m:sSubSupPr>
                          <m:e>
                            <m:r>
                              <a:rPr lang="en-US" sz="1100" b="0" i="1">
                                <a:solidFill>
                                  <a:srgbClr val="FF0000"/>
                                </a:solidFill>
                                <a:latin typeface="Cambria Math" panose="02040503050406030204" pitchFamily="18" charset="0"/>
                              </a:rPr>
                              <m:t>𝑠</m:t>
                            </m:r>
                          </m:e>
                          <m:sub>
                            <m:r>
                              <a:rPr lang="en-US" sz="1100" b="0" i="1">
                                <a:solidFill>
                                  <a:srgbClr val="FF0000"/>
                                </a:solidFill>
                                <a:latin typeface="Cambria Math" panose="02040503050406030204" pitchFamily="18" charset="0"/>
                              </a:rPr>
                              <m:t>1</m:t>
                            </m:r>
                          </m:sub>
                          <m:sup>
                            <m:r>
                              <a:rPr lang="en-US" sz="1100" b="0" i="1">
                                <a:solidFill>
                                  <a:srgbClr val="FF0000"/>
                                </a:solidFill>
                                <a:latin typeface="Cambria Math" panose="02040503050406030204" pitchFamily="18" charset="0"/>
                              </a:rPr>
                              <m:t>2</m:t>
                            </m:r>
                          </m:sup>
                        </m:sSubSup>
                      </m:num>
                      <m:den>
                        <m:sSubSup>
                          <m:sSubSupPr>
                            <m:ctrlPr>
                              <a:rPr lang="en-US" sz="1100" b="0" i="1">
                                <a:solidFill>
                                  <a:srgbClr val="FF0000"/>
                                </a:solidFill>
                                <a:latin typeface="Cambria Math" panose="02040503050406030204" pitchFamily="18" charset="0"/>
                              </a:rPr>
                            </m:ctrlPr>
                          </m:sSubSupPr>
                          <m:e>
                            <m:r>
                              <a:rPr lang="en-US" sz="1100" b="0" i="1">
                                <a:solidFill>
                                  <a:srgbClr val="FF0000"/>
                                </a:solidFill>
                                <a:latin typeface="Cambria Math" panose="02040503050406030204" pitchFamily="18" charset="0"/>
                              </a:rPr>
                              <m:t>𝑠</m:t>
                            </m:r>
                          </m:e>
                          <m:sub>
                            <m:r>
                              <a:rPr lang="en-US" sz="1100" b="0" i="1">
                                <a:solidFill>
                                  <a:srgbClr val="FF0000"/>
                                </a:solidFill>
                                <a:latin typeface="Cambria Math" panose="02040503050406030204" pitchFamily="18" charset="0"/>
                              </a:rPr>
                              <m:t>2</m:t>
                            </m:r>
                          </m:sub>
                          <m:sup>
                            <m:r>
                              <a:rPr lang="en-US" sz="1100" b="0" i="1">
                                <a:solidFill>
                                  <a:srgbClr val="FF0000"/>
                                </a:solidFill>
                                <a:latin typeface="Cambria Math" panose="02040503050406030204" pitchFamily="18" charset="0"/>
                              </a:rPr>
                              <m:t>2</m:t>
                            </m:r>
                          </m:sup>
                        </m:sSubSup>
                      </m:den>
                    </m:f>
                    <m:r>
                      <a:rPr lang="en-US" sz="1100" b="0" i="1">
                        <a:solidFill>
                          <a:srgbClr val="FF0000"/>
                        </a:solidFill>
                        <a:latin typeface="Cambria Math" panose="02040503050406030204" pitchFamily="18" charset="0"/>
                      </a:rPr>
                      <m:t>≤2</m:t>
                    </m:r>
                  </m:oMath>
                </m:oMathPara>
              </a14:m>
              <a:endParaRPr lang="en-US" sz="1100">
                <a:solidFill>
                  <a:srgbClr val="FF0000"/>
                </a:solidFill>
              </a:endParaRPr>
            </a:p>
          </xdr:txBody>
        </xdr:sp>
      </mc:Choice>
      <mc:Fallback xmlns="">
        <xdr:sp macro="" textlink="">
          <xdr:nvSpPr>
            <xdr:cNvPr id="8" name="TextBox 7">
              <a:extLst>
                <a:ext uri="{FF2B5EF4-FFF2-40B4-BE49-F238E27FC236}">
                  <a16:creationId xmlns:a16="http://schemas.microsoft.com/office/drawing/2014/main" id="{5D143C32-CE99-5F63-E978-8A157F8F7AF3}"/>
                </a:ext>
              </a:extLst>
            </xdr:cNvPr>
            <xdr:cNvSpPr txBox="1"/>
          </xdr:nvSpPr>
          <xdr:spPr>
            <a:xfrm>
              <a:off x="2042160" y="49305210"/>
              <a:ext cx="800347" cy="3828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solidFill>
                    <a:srgbClr val="FF0000"/>
                  </a:solidFill>
                  <a:latin typeface="Cambria Math" panose="02040503050406030204" pitchFamily="18" charset="0"/>
                </a:rPr>
                <a:t>0.5≤(𝑠_1^2)/(𝑠_2^2 )≤2</a:t>
              </a:r>
              <a:endParaRPr lang="en-US" sz="1100">
                <a:solidFill>
                  <a:srgbClr val="FF0000"/>
                </a:solidFill>
              </a:endParaRPr>
            </a:p>
          </xdr:txBody>
        </xdr:sp>
      </mc:Fallback>
    </mc:AlternateContent>
    <xdr:clientData/>
  </xdr:oneCellAnchor>
  <xdr:oneCellAnchor>
    <xdr:from>
      <xdr:col>5</xdr:col>
      <xdr:colOff>7620</xdr:colOff>
      <xdr:row>173</xdr:row>
      <xdr:rowOff>171450</xdr:rowOff>
    </xdr:from>
    <xdr:ext cx="1524071" cy="533095"/>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7240EA94-9DD7-D397-B94F-D1C90D52CA80}"/>
                </a:ext>
              </a:extLst>
            </xdr:cNvPr>
            <xdr:cNvSpPr txBox="1"/>
          </xdr:nvSpPr>
          <xdr:spPr>
            <a:xfrm>
              <a:off x="3055620" y="32129730"/>
              <a:ext cx="1524071" cy="5330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𝑧</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solidFill>
                                  <a:schemeClr val="tx1"/>
                                </a:solidFill>
                                <a:effectLst/>
                                <a:latin typeface="Cambria Math" panose="02040503050406030204" pitchFamily="18" charset="0"/>
                                <a:ea typeface="+mn-ea"/>
                                <a:cs typeface="+mn-cs"/>
                              </a:rPr>
                            </m:ctrlPr>
                          </m:sSubPr>
                          <m:e>
                            <m:r>
                              <m:rPr>
                                <m:nor/>
                              </m:rPr>
                              <a:rPr lang="en-US" sz="1100" b="0" i="0">
                                <a:solidFill>
                                  <a:schemeClr val="tx1"/>
                                </a:solidFill>
                                <a:effectLst/>
                                <a:latin typeface="+mn-lt"/>
                                <a:ea typeface="+mn-ea"/>
                                <a:cs typeface="+mn-cs"/>
                              </a:rPr>
                              <m:t>p</m:t>
                            </m:r>
                            <m:r>
                              <m:rPr>
                                <m:nor/>
                              </m:rPr>
                              <a:rPr lang="en-US" sz="1100" b="0" i="0">
                                <a:solidFill>
                                  <a:schemeClr val="tx1"/>
                                </a:solidFill>
                                <a:effectLst/>
                                <a:latin typeface="+mn-lt"/>
                                <a:ea typeface="+mn-ea"/>
                                <a:cs typeface="+mn-cs"/>
                              </a:rPr>
                              <m:t>̂</m:t>
                            </m:r>
                          </m:e>
                          <m:sub>
                            <m:r>
                              <a:rPr lang="en-US" sz="1100" b="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m:rPr>
                                <m:nor/>
                              </m:rPr>
                              <a:rPr lang="en-US" sz="1100" b="0" i="0">
                                <a:solidFill>
                                  <a:schemeClr val="tx1"/>
                                </a:solidFill>
                                <a:effectLst/>
                                <a:latin typeface="+mn-lt"/>
                                <a:ea typeface="+mn-ea"/>
                                <a:cs typeface="+mn-cs"/>
                              </a:rPr>
                              <m:t>p</m:t>
                            </m:r>
                            <m:r>
                              <m:rPr>
                                <m:nor/>
                              </m:rPr>
                              <a:rPr lang="en-US" sz="1100" b="0" i="0">
                                <a:solidFill>
                                  <a:schemeClr val="tx1"/>
                                </a:solidFill>
                                <a:effectLst/>
                                <a:latin typeface="+mn-lt"/>
                                <a:ea typeface="+mn-ea"/>
                                <a:cs typeface="+mn-cs"/>
                              </a:rPr>
                              <m:t>̂</m:t>
                            </m:r>
                          </m:e>
                          <m:sub>
                            <m:r>
                              <a:rPr lang="en-US" sz="1100" b="0" i="1">
                                <a:solidFill>
                                  <a:schemeClr val="tx1"/>
                                </a:solidFill>
                                <a:effectLst/>
                                <a:latin typeface="Cambria Math" panose="02040503050406030204" pitchFamily="18" charset="0"/>
                                <a:ea typeface="+mn-ea"/>
                                <a:cs typeface="+mn-cs"/>
                              </a:rPr>
                              <m:t>2</m:t>
                            </m:r>
                          </m:sub>
                        </m:sSub>
                      </m:num>
                      <m:den>
                        <m:rad>
                          <m:radPr>
                            <m:degHide m:val="on"/>
                            <m:ctrlPr>
                              <a:rPr lang="en-US" sz="1100" b="0" i="1">
                                <a:latin typeface="Cambria Math" panose="02040503050406030204" pitchFamily="18" charset="0"/>
                              </a:rPr>
                            </m:ctrlPr>
                          </m:radPr>
                          <m:deg/>
                          <m:e>
                            <m:r>
                              <m:rPr>
                                <m:nor/>
                              </m:rPr>
                              <a:rPr lang="en-US" sz="1100" b="0" i="0">
                                <a:solidFill>
                                  <a:schemeClr val="tx1"/>
                                </a:solidFill>
                                <a:effectLst/>
                                <a:latin typeface="+mn-lt"/>
                                <a:ea typeface="+mn-ea"/>
                                <a:cs typeface="+mn-cs"/>
                              </a:rPr>
                              <m:t>p</m:t>
                            </m:r>
                            <m:r>
                              <m:rPr>
                                <m:nor/>
                              </m:rPr>
                              <a:rPr lang="en-US" sz="1100" b="0" i="0">
                                <a:solidFill>
                                  <a:schemeClr val="tx1"/>
                                </a:solidFill>
                                <a:effectLst/>
                                <a:latin typeface="+mn-lt"/>
                                <a:ea typeface="+mn-ea"/>
                                <a:cs typeface="+mn-cs"/>
                              </a:rPr>
                              <m:t>̂</m:t>
                            </m:r>
                            <m:d>
                              <m:dPr>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1</m:t>
                                </m:r>
                                <m:r>
                                  <a:rPr lang="en-US" sz="1100" b="0" i="1">
                                    <a:solidFill>
                                      <a:schemeClr val="tx1"/>
                                    </a:solidFill>
                                    <a:effectLst/>
                                    <a:latin typeface="Cambria Math" panose="02040503050406030204" pitchFamily="18" charset="0"/>
                                    <a:ea typeface="+mn-ea"/>
                                    <a:cs typeface="+mn-cs"/>
                                  </a:rPr>
                                  <m:t>−</m:t>
                                </m:r>
                                <m:r>
                                  <m:rPr>
                                    <m:nor/>
                                  </m:rPr>
                                  <a:rPr lang="en-US" sz="1100" b="0" i="0">
                                    <a:solidFill>
                                      <a:schemeClr val="tx1"/>
                                    </a:solidFill>
                                    <a:effectLst/>
                                    <a:latin typeface="+mn-lt"/>
                                    <a:ea typeface="+mn-ea"/>
                                    <a:cs typeface="+mn-cs"/>
                                  </a:rPr>
                                  <m:t>p</m:t>
                                </m:r>
                                <m:r>
                                  <m:rPr>
                                    <m:nor/>
                                  </m:rPr>
                                  <a:rPr lang="en-US" sz="1100" b="0" i="0">
                                    <a:solidFill>
                                      <a:schemeClr val="tx1"/>
                                    </a:solidFill>
                                    <a:effectLst/>
                                    <a:latin typeface="+mn-lt"/>
                                    <a:ea typeface="+mn-ea"/>
                                    <a:cs typeface="+mn-cs"/>
                                  </a:rPr>
                                  <m:t>̂</m:t>
                                </m:r>
                              </m:e>
                            </m:d>
                            <m:d>
                              <m:dPr>
                                <m:ctrlPr>
                                  <a:rPr lang="en-US" sz="1100" b="0" i="1">
                                    <a:solidFill>
                                      <a:schemeClr val="tx1"/>
                                    </a:solidFill>
                                    <a:effectLst/>
                                    <a:latin typeface="Cambria Math" panose="02040503050406030204" pitchFamily="18" charset="0"/>
                                    <a:ea typeface="+mn-ea"/>
                                    <a:cs typeface="+mn-cs"/>
                                  </a:rPr>
                                </m:ctrlPr>
                              </m:dPr>
                              <m:e>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1</m:t>
                                    </m:r>
                                  </m:num>
                                  <m:den>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𝑛</m:t>
                                        </m:r>
                                      </m:e>
                                      <m:sub>
                                        <m:r>
                                          <a:rPr lang="en-US" sz="1100" b="0" i="1">
                                            <a:solidFill>
                                              <a:schemeClr val="tx1"/>
                                            </a:solidFill>
                                            <a:effectLst/>
                                            <a:latin typeface="Cambria Math" panose="02040503050406030204" pitchFamily="18" charset="0"/>
                                            <a:ea typeface="+mn-ea"/>
                                            <a:cs typeface="+mn-cs"/>
                                          </a:rPr>
                                          <m:t>1</m:t>
                                        </m:r>
                                      </m:sub>
                                    </m:sSub>
                                  </m:den>
                                </m:f>
                                <m:r>
                                  <a:rPr lang="en-US" sz="1100" b="0" i="1">
                                    <a:solidFill>
                                      <a:schemeClr val="tx1"/>
                                    </a:solidFill>
                                    <a:effectLst/>
                                    <a:latin typeface="Cambria Math" panose="02040503050406030204" pitchFamily="18" charset="0"/>
                                    <a:ea typeface="+mn-ea"/>
                                    <a:cs typeface="+mn-cs"/>
                                  </a:rPr>
                                  <m:t>+</m:t>
                                </m:r>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1</m:t>
                                    </m:r>
                                  </m:num>
                                  <m:den>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𝑛</m:t>
                                        </m:r>
                                      </m:e>
                                      <m:sub>
                                        <m:r>
                                          <a:rPr lang="en-US" sz="1100" b="0" i="1">
                                            <a:solidFill>
                                              <a:schemeClr val="tx1"/>
                                            </a:solidFill>
                                            <a:effectLst/>
                                            <a:latin typeface="Cambria Math" panose="02040503050406030204" pitchFamily="18" charset="0"/>
                                            <a:ea typeface="+mn-ea"/>
                                            <a:cs typeface="+mn-cs"/>
                                          </a:rPr>
                                          <m:t>2</m:t>
                                        </m:r>
                                      </m:sub>
                                    </m:sSub>
                                  </m:den>
                                </m:f>
                              </m:e>
                            </m:d>
                          </m:e>
                        </m:rad>
                      </m:den>
                    </m:f>
                  </m:oMath>
                </m:oMathPara>
              </a14:m>
              <a:endParaRPr lang="en-US" sz="1100"/>
            </a:p>
          </xdr:txBody>
        </xdr:sp>
      </mc:Choice>
      <mc:Fallback xmlns="">
        <xdr:sp macro="" textlink="">
          <xdr:nvSpPr>
            <xdr:cNvPr id="5" name="TextBox 4">
              <a:extLst>
                <a:ext uri="{FF2B5EF4-FFF2-40B4-BE49-F238E27FC236}">
                  <a16:creationId xmlns:a16="http://schemas.microsoft.com/office/drawing/2014/main" id="{7240EA94-9DD7-D397-B94F-D1C90D52CA80}"/>
                </a:ext>
              </a:extLst>
            </xdr:cNvPr>
            <xdr:cNvSpPr txBox="1"/>
          </xdr:nvSpPr>
          <xdr:spPr>
            <a:xfrm>
              <a:off x="3055620" y="32129730"/>
              <a:ext cx="1524071" cy="5330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𝑧=(</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"p̂</a:t>
              </a:r>
              <a:r>
                <a:rPr lang="en-US" sz="1100" b="0" i="0">
                  <a:solidFill>
                    <a:schemeClr val="tx1"/>
                  </a:solidFill>
                  <a:effectLst/>
                  <a:latin typeface="Cambria Math" panose="02040503050406030204" pitchFamily="18" charset="0"/>
                  <a:ea typeface="+mn-ea"/>
                  <a:cs typeface="+mn-cs"/>
                </a:rPr>
                <a:t>" 〗_1−〖</a:t>
              </a:r>
              <a:r>
                <a:rPr lang="en-US" sz="1100" b="0" i="0">
                  <a:solidFill>
                    <a:schemeClr val="tx1"/>
                  </a:solidFill>
                  <a:effectLst/>
                  <a:latin typeface="+mn-lt"/>
                  <a:ea typeface="+mn-ea"/>
                  <a:cs typeface="+mn-cs"/>
                </a:rPr>
                <a:t>"p̂</a:t>
              </a:r>
              <a:r>
                <a:rPr lang="en-US" sz="1100" b="0" i="0">
                  <a:solidFill>
                    <a:schemeClr val="tx1"/>
                  </a:solidFill>
                  <a:effectLst/>
                  <a:latin typeface="Cambria Math" panose="02040503050406030204" pitchFamily="18" charset="0"/>
                  <a:ea typeface="+mn-ea"/>
                  <a:cs typeface="+mn-cs"/>
                </a:rPr>
                <a:t>" 〗_2)/√(</a:t>
              </a:r>
              <a:r>
                <a:rPr lang="en-US" sz="1100" b="0" i="0">
                  <a:solidFill>
                    <a:schemeClr val="tx1"/>
                  </a:solidFill>
                  <a:effectLst/>
                  <a:latin typeface="+mn-lt"/>
                  <a:ea typeface="+mn-ea"/>
                  <a:cs typeface="+mn-cs"/>
                </a:rPr>
                <a:t>"p̂</a:t>
              </a:r>
              <a:r>
                <a:rPr lang="en-US" sz="1100" b="0" i="0">
                  <a:solidFill>
                    <a:schemeClr val="tx1"/>
                  </a:solidFill>
                  <a:effectLst/>
                  <a:latin typeface="Cambria Math" panose="02040503050406030204" pitchFamily="18" charset="0"/>
                  <a:ea typeface="+mn-ea"/>
                  <a:cs typeface="+mn-cs"/>
                </a:rPr>
                <a:t>" (1−</a:t>
              </a:r>
              <a:r>
                <a:rPr lang="en-US" sz="1100" b="0" i="0">
                  <a:solidFill>
                    <a:schemeClr val="tx1"/>
                  </a:solidFill>
                  <a:effectLst/>
                  <a:latin typeface="+mn-lt"/>
                  <a:ea typeface="+mn-ea"/>
                  <a:cs typeface="+mn-cs"/>
                </a:rPr>
                <a:t>"p̂</a:t>
              </a:r>
              <a:r>
                <a:rPr lang="en-US" sz="1100" b="0" i="0">
                  <a:solidFill>
                    <a:schemeClr val="tx1"/>
                  </a:solidFill>
                  <a:effectLst/>
                  <a:latin typeface="Cambria Math" panose="02040503050406030204" pitchFamily="18" charset="0"/>
                  <a:ea typeface="+mn-ea"/>
                  <a:cs typeface="+mn-cs"/>
                </a:rPr>
                <a:t>" )(1/𝑛_1 +1/𝑛_2 ) )</a:t>
              </a:r>
              <a:endParaRPr lang="en-US"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91EC9-7142-4290-95D8-07F8CCDD1367}">
  <dimension ref="A1:S304"/>
  <sheetViews>
    <sheetView tabSelected="1" topLeftCell="A76" workbookViewId="0">
      <selection activeCell="X87" sqref="X87"/>
    </sheetView>
  </sheetViews>
  <sheetFormatPr defaultRowHeight="14.4" x14ac:dyDescent="0.3"/>
  <cols>
    <col min="3" max="3" width="8.88671875" customWidth="1"/>
    <col min="5" max="5" width="8.88671875" customWidth="1"/>
    <col min="6" max="6" width="10.21875" bestFit="1" customWidth="1"/>
    <col min="10" max="10" width="8.88671875" customWidth="1"/>
    <col min="13" max="13" width="20.88671875" bestFit="1" customWidth="1"/>
  </cols>
  <sheetData>
    <row r="1" spans="1:11" ht="14.4" customHeight="1" x14ac:dyDescent="0.3">
      <c r="A1" s="27">
        <v>1</v>
      </c>
      <c r="B1" s="69" t="s">
        <v>0</v>
      </c>
      <c r="C1" s="69"/>
      <c r="D1" s="69"/>
      <c r="E1" s="69"/>
      <c r="F1" s="69"/>
      <c r="G1" s="69"/>
      <c r="H1" s="69"/>
      <c r="I1" s="69"/>
      <c r="J1" s="69"/>
      <c r="K1" s="69"/>
    </row>
    <row r="2" spans="1:11" x14ac:dyDescent="0.3">
      <c r="A2" s="27"/>
      <c r="B2" s="69"/>
      <c r="C2" s="69"/>
      <c r="D2" s="69"/>
      <c r="E2" s="69"/>
      <c r="F2" s="69"/>
      <c r="G2" s="69"/>
      <c r="H2" s="69"/>
      <c r="I2" s="69"/>
      <c r="J2" s="69"/>
      <c r="K2" s="69"/>
    </row>
    <row r="3" spans="1:11" x14ac:dyDescent="0.3">
      <c r="A3" s="27"/>
      <c r="B3" s="69"/>
      <c r="C3" s="69"/>
      <c r="D3" s="69"/>
      <c r="E3" s="69"/>
      <c r="F3" s="69"/>
      <c r="G3" s="69"/>
      <c r="H3" s="69"/>
      <c r="I3" s="69"/>
      <c r="J3" s="69"/>
      <c r="K3" s="69"/>
    </row>
    <row r="4" spans="1:11" x14ac:dyDescent="0.3">
      <c r="A4" s="27"/>
      <c r="B4" s="69"/>
      <c r="C4" s="69"/>
      <c r="D4" s="69"/>
      <c r="E4" s="69"/>
      <c r="F4" s="69"/>
      <c r="G4" s="69"/>
      <c r="H4" s="69"/>
      <c r="I4" s="69"/>
      <c r="J4" s="69"/>
      <c r="K4" s="69"/>
    </row>
    <row r="5" spans="1:11" x14ac:dyDescent="0.3">
      <c r="A5" s="27"/>
      <c r="B5" s="69"/>
      <c r="C5" s="69"/>
      <c r="D5" s="69"/>
      <c r="E5" s="69"/>
      <c r="F5" s="69"/>
      <c r="G5" s="69"/>
      <c r="H5" s="69"/>
      <c r="I5" s="69"/>
      <c r="J5" s="69"/>
      <c r="K5" s="69"/>
    </row>
    <row r="6" spans="1:11" x14ac:dyDescent="0.3">
      <c r="B6" s="1"/>
      <c r="C6" s="1"/>
      <c r="D6" s="1"/>
      <c r="E6" s="1"/>
      <c r="F6" s="1"/>
      <c r="G6" s="1"/>
      <c r="H6" s="1"/>
      <c r="I6" s="1"/>
      <c r="J6" s="1"/>
      <c r="K6" s="1"/>
    </row>
    <row r="7" spans="1:11" x14ac:dyDescent="0.3">
      <c r="B7" s="2" t="s">
        <v>1</v>
      </c>
      <c r="C7" s="70" t="s">
        <v>2</v>
      </c>
      <c r="D7" s="70"/>
      <c r="E7" s="70"/>
      <c r="F7" s="70"/>
      <c r="G7" s="70"/>
      <c r="H7" s="70"/>
      <c r="I7" s="70"/>
      <c r="J7" s="70"/>
      <c r="K7" s="70"/>
    </row>
    <row r="8" spans="1:11" x14ac:dyDescent="0.3">
      <c r="B8" s="3"/>
      <c r="C8" s="4"/>
      <c r="D8" s="4"/>
      <c r="E8" s="63" t="s">
        <v>3</v>
      </c>
      <c r="F8" s="64"/>
      <c r="G8" s="64"/>
      <c r="H8" s="65"/>
    </row>
    <row r="9" spans="1:11" x14ac:dyDescent="0.3">
      <c r="B9" s="60" t="s">
        <v>4</v>
      </c>
      <c r="C9" s="61"/>
      <c r="D9" s="61"/>
      <c r="E9" s="21" t="s">
        <v>5</v>
      </c>
      <c r="F9" s="22" t="s">
        <v>6</v>
      </c>
      <c r="G9" s="22" t="s">
        <v>7</v>
      </c>
      <c r="H9" s="23" t="s">
        <v>8</v>
      </c>
      <c r="I9" s="33" t="s">
        <v>31</v>
      </c>
    </row>
    <row r="10" spans="1:11" x14ac:dyDescent="0.3">
      <c r="B10" s="62" t="s">
        <v>10</v>
      </c>
      <c r="C10" s="51"/>
      <c r="D10" s="51"/>
      <c r="E10" s="10">
        <v>15</v>
      </c>
      <c r="F10">
        <v>37</v>
      </c>
      <c r="G10">
        <v>32</v>
      </c>
      <c r="H10" s="5">
        <v>41</v>
      </c>
      <c r="I10" s="32">
        <f>SUM(E10:H10)</f>
        <v>125</v>
      </c>
    </row>
    <row r="11" spans="1:11" x14ac:dyDescent="0.3">
      <c r="B11" s="58" t="s">
        <v>11</v>
      </c>
      <c r="C11" s="59"/>
      <c r="D11" s="59"/>
      <c r="E11" s="11">
        <v>36</v>
      </c>
      <c r="F11" s="6">
        <v>45</v>
      </c>
      <c r="G11" s="6">
        <v>34</v>
      </c>
      <c r="H11" s="7">
        <v>10</v>
      </c>
      <c r="I11" s="32">
        <f>SUM(E11:H11)</f>
        <v>125</v>
      </c>
    </row>
    <row r="12" spans="1:11" x14ac:dyDescent="0.3">
      <c r="B12" s="24"/>
      <c r="C12" s="24"/>
      <c r="D12" s="24"/>
      <c r="E12" s="32">
        <f>SUM(E10:E11)</f>
        <v>51</v>
      </c>
      <c r="F12" s="32">
        <f t="shared" ref="F12:H12" si="0">SUM(F10:F11)</f>
        <v>82</v>
      </c>
      <c r="G12" s="32">
        <f t="shared" si="0"/>
        <v>66</v>
      </c>
      <c r="H12" s="32">
        <f t="shared" si="0"/>
        <v>51</v>
      </c>
      <c r="I12" s="32">
        <f>SUM(E12:H12)</f>
        <v>250</v>
      </c>
    </row>
    <row r="13" spans="1:11" x14ac:dyDescent="0.3">
      <c r="B13" s="25"/>
    </row>
    <row r="14" spans="1:11" x14ac:dyDescent="0.3">
      <c r="A14" s="34" t="s">
        <v>157</v>
      </c>
      <c r="B14" s="50" t="s">
        <v>164</v>
      </c>
      <c r="C14" s="50"/>
      <c r="D14" s="50"/>
      <c r="E14" s="50"/>
      <c r="F14" s="50"/>
      <c r="G14" s="50"/>
      <c r="H14" s="50"/>
      <c r="I14" s="50"/>
      <c r="J14" s="50"/>
      <c r="K14" s="50"/>
    </row>
    <row r="15" spans="1:11" x14ac:dyDescent="0.3">
      <c r="B15" s="48" t="s">
        <v>32</v>
      </c>
      <c r="C15" s="48"/>
      <c r="D15" s="48"/>
      <c r="E15" s="48" t="s">
        <v>33</v>
      </c>
      <c r="F15" s="48"/>
      <c r="G15" s="48"/>
      <c r="H15" s="48"/>
      <c r="I15" s="48"/>
      <c r="J15" s="48"/>
      <c r="K15" s="48"/>
    </row>
    <row r="16" spans="1:11" x14ac:dyDescent="0.3">
      <c r="B16" s="48" t="s">
        <v>162</v>
      </c>
      <c r="C16" s="48"/>
      <c r="D16" s="48"/>
      <c r="E16" s="48" t="s">
        <v>35</v>
      </c>
      <c r="F16" s="48"/>
      <c r="G16" s="48"/>
      <c r="H16" s="48"/>
      <c r="I16" s="48"/>
      <c r="J16" s="48"/>
      <c r="K16" s="48"/>
    </row>
    <row r="17" spans="1:11" x14ac:dyDescent="0.3">
      <c r="B17" s="56" t="s">
        <v>163</v>
      </c>
      <c r="C17" s="56"/>
      <c r="D17" s="56"/>
      <c r="E17" s="24">
        <v>0.05</v>
      </c>
    </row>
    <row r="19" spans="1:11" x14ac:dyDescent="0.3">
      <c r="A19" s="34" t="s">
        <v>158</v>
      </c>
      <c r="B19" s="50" t="s">
        <v>165</v>
      </c>
      <c r="C19" s="50"/>
      <c r="D19" s="50"/>
      <c r="E19" s="50"/>
      <c r="F19" s="50"/>
      <c r="G19" s="50"/>
      <c r="H19" s="50"/>
      <c r="I19" s="50"/>
      <c r="J19" s="50"/>
      <c r="K19" s="50"/>
    </row>
    <row r="20" spans="1:11" x14ac:dyDescent="0.3">
      <c r="B20" s="55" t="s">
        <v>48</v>
      </c>
      <c r="C20" s="55"/>
      <c r="D20" s="55"/>
      <c r="E20" s="55"/>
      <c r="F20" s="55"/>
      <c r="G20" s="55"/>
      <c r="H20" s="55"/>
      <c r="I20" s="55"/>
      <c r="J20" s="55"/>
      <c r="K20" s="55"/>
    </row>
    <row r="21" spans="1:11" x14ac:dyDescent="0.3">
      <c r="B21" s="55" t="s">
        <v>37</v>
      </c>
      <c r="C21" s="55"/>
      <c r="D21" s="55"/>
      <c r="E21" s="55"/>
      <c r="F21" s="55"/>
      <c r="G21" s="55"/>
      <c r="H21" s="55"/>
      <c r="I21" s="55"/>
      <c r="J21" s="55"/>
      <c r="K21" s="55"/>
    </row>
    <row r="22" spans="1:11" x14ac:dyDescent="0.3">
      <c r="B22" s="55" t="s">
        <v>38</v>
      </c>
      <c r="C22" s="55"/>
      <c r="D22" s="55"/>
      <c r="E22" s="55"/>
      <c r="F22" s="55"/>
      <c r="G22" s="55"/>
      <c r="H22" s="55"/>
      <c r="I22" s="55"/>
      <c r="J22" s="55"/>
      <c r="K22" s="55"/>
    </row>
    <row r="23" spans="1:11" x14ac:dyDescent="0.3">
      <c r="B23" s="55" t="s">
        <v>47</v>
      </c>
      <c r="C23" s="55"/>
      <c r="D23" s="55"/>
      <c r="E23" s="55"/>
      <c r="F23" s="55"/>
      <c r="G23" s="55"/>
      <c r="H23" s="55"/>
      <c r="I23" s="55"/>
      <c r="J23" s="55"/>
      <c r="K23" s="55"/>
    </row>
    <row r="24" spans="1:11" x14ac:dyDescent="0.3">
      <c r="B24" s="24"/>
      <c r="C24" s="24"/>
      <c r="D24" s="24"/>
    </row>
    <row r="25" spans="1:11" ht="15.6" x14ac:dyDescent="0.3">
      <c r="A25" s="34" t="s">
        <v>159</v>
      </c>
      <c r="B25" s="50" t="s">
        <v>166</v>
      </c>
      <c r="C25" s="50"/>
      <c r="D25" s="50"/>
      <c r="E25" s="50"/>
      <c r="F25" s="50"/>
      <c r="G25" s="50"/>
      <c r="H25" s="50"/>
      <c r="I25" s="50"/>
      <c r="J25" s="50"/>
      <c r="K25" s="50"/>
    </row>
    <row r="26" spans="1:11" x14ac:dyDescent="0.3">
      <c r="B26" s="51" t="s">
        <v>177</v>
      </c>
      <c r="C26" s="51"/>
      <c r="D26" s="51"/>
      <c r="E26" s="51"/>
      <c r="F26" s="51"/>
      <c r="G26" s="51"/>
      <c r="H26" s="51"/>
      <c r="I26" s="51"/>
      <c r="J26" s="51"/>
      <c r="K26" s="51"/>
    </row>
    <row r="27" spans="1:11" ht="16.8" x14ac:dyDescent="0.35">
      <c r="B27" s="51" t="s">
        <v>161</v>
      </c>
      <c r="C27" s="51"/>
      <c r="D27" t="s">
        <v>169</v>
      </c>
      <c r="E27" t="s">
        <v>170</v>
      </c>
      <c r="F27" s="36">
        <f>_xlfn.CHISQ.INV.RT(1-E17,(COUNT(E31:H31)-1)*(COUNT(E31:E32)-1))</f>
        <v>0.35184631774927172</v>
      </c>
      <c r="G27" s="51" t="s">
        <v>171</v>
      </c>
      <c r="H27" s="51"/>
    </row>
    <row r="29" spans="1:11" x14ac:dyDescent="0.3">
      <c r="B29" s="3" t="s">
        <v>39</v>
      </c>
      <c r="C29" s="4"/>
      <c r="D29" s="4"/>
      <c r="E29" s="63" t="s">
        <v>3</v>
      </c>
      <c r="F29" s="64"/>
      <c r="G29" s="64"/>
      <c r="H29" s="65"/>
    </row>
    <row r="30" spans="1:11" x14ac:dyDescent="0.3">
      <c r="B30" s="60" t="s">
        <v>4</v>
      </c>
      <c r="C30" s="61"/>
      <c r="D30" s="61"/>
      <c r="E30" s="21" t="s">
        <v>5</v>
      </c>
      <c r="F30" s="22" t="s">
        <v>6</v>
      </c>
      <c r="G30" s="22" t="s">
        <v>7</v>
      </c>
      <c r="H30" s="23" t="s">
        <v>8</v>
      </c>
    </row>
    <row r="31" spans="1:11" x14ac:dyDescent="0.3">
      <c r="B31" s="62" t="s">
        <v>10</v>
      </c>
      <c r="C31" s="51"/>
      <c r="D31" s="51"/>
      <c r="E31" s="10">
        <v>15</v>
      </c>
      <c r="F31">
        <v>37</v>
      </c>
      <c r="G31">
        <v>32</v>
      </c>
      <c r="H31" s="5">
        <v>41</v>
      </c>
      <c r="I31">
        <f>SUM(E31:H31)</f>
        <v>125</v>
      </c>
    </row>
    <row r="32" spans="1:11" x14ac:dyDescent="0.3">
      <c r="B32" s="58" t="s">
        <v>11</v>
      </c>
      <c r="C32" s="59"/>
      <c r="D32" s="59"/>
      <c r="E32" s="11">
        <v>36</v>
      </c>
      <c r="F32" s="6">
        <v>45</v>
      </c>
      <c r="G32" s="6">
        <v>34</v>
      </c>
      <c r="H32" s="7">
        <v>10</v>
      </c>
      <c r="I32">
        <f>SUM(E32:H32)</f>
        <v>125</v>
      </c>
    </row>
    <row r="33" spans="1:11" x14ac:dyDescent="0.3">
      <c r="B33" s="24"/>
      <c r="C33" s="24"/>
      <c r="D33" s="24"/>
      <c r="E33">
        <f>SUM(E31:E32)</f>
        <v>51</v>
      </c>
      <c r="F33">
        <f t="shared" ref="F33" si="1">SUM(F31:F32)</f>
        <v>82</v>
      </c>
      <c r="G33">
        <f t="shared" ref="G33" si="2">SUM(G31:G32)</f>
        <v>66</v>
      </c>
      <c r="H33">
        <f t="shared" ref="H33" si="3">SUM(H31:H32)</f>
        <v>51</v>
      </c>
      <c r="I33">
        <f>SUM(E33:H33)</f>
        <v>250</v>
      </c>
    </row>
    <row r="34" spans="1:11" x14ac:dyDescent="0.3">
      <c r="B34" s="31"/>
    </row>
    <row r="35" spans="1:11" x14ac:dyDescent="0.3">
      <c r="B35" s="3" t="s">
        <v>40</v>
      </c>
      <c r="C35" s="4"/>
      <c r="D35" s="4"/>
      <c r="E35" s="63" t="s">
        <v>3</v>
      </c>
      <c r="F35" s="64"/>
      <c r="G35" s="64"/>
      <c r="H35" s="65"/>
    </row>
    <row r="36" spans="1:11" x14ac:dyDescent="0.3">
      <c r="B36" s="60" t="s">
        <v>4</v>
      </c>
      <c r="C36" s="61"/>
      <c r="D36" s="61"/>
      <c r="E36" s="21" t="s">
        <v>5</v>
      </c>
      <c r="F36" s="22" t="s">
        <v>6</v>
      </c>
      <c r="G36" s="22" t="s">
        <v>7</v>
      </c>
      <c r="H36" s="23" t="s">
        <v>8</v>
      </c>
    </row>
    <row r="37" spans="1:11" x14ac:dyDescent="0.3">
      <c r="B37" s="62" t="s">
        <v>10</v>
      </c>
      <c r="C37" s="51"/>
      <c r="D37" s="51"/>
      <c r="E37" s="10">
        <f>$I31*E$33/$I$33</f>
        <v>25.5</v>
      </c>
      <c r="F37">
        <f t="shared" ref="F37:H37" si="4">$I31*F$33/$I$33</f>
        <v>41</v>
      </c>
      <c r="G37">
        <f t="shared" si="4"/>
        <v>33</v>
      </c>
      <c r="H37" s="5">
        <f t="shared" si="4"/>
        <v>25.5</v>
      </c>
    </row>
    <row r="38" spans="1:11" x14ac:dyDescent="0.3">
      <c r="B38" s="58" t="s">
        <v>11</v>
      </c>
      <c r="C38" s="59"/>
      <c r="D38" s="59"/>
      <c r="E38" s="11">
        <f>$I32*E$33/$I$33</f>
        <v>25.5</v>
      </c>
      <c r="F38" s="6">
        <f t="shared" ref="F38:H38" si="5">$I32*F$33/$I$33</f>
        <v>41</v>
      </c>
      <c r="G38" s="6">
        <f t="shared" si="5"/>
        <v>33</v>
      </c>
      <c r="H38" s="7">
        <f t="shared" si="5"/>
        <v>25.5</v>
      </c>
    </row>
    <row r="40" spans="1:11" x14ac:dyDescent="0.3">
      <c r="D40" s="26"/>
      <c r="E40" s="36">
        <f>(E31-E37)^2/E37</f>
        <v>4.3235294117647056</v>
      </c>
      <c r="F40" s="36">
        <f t="shared" ref="F40:H40" si="6">(F31-F37)^2/F37</f>
        <v>0.3902439024390244</v>
      </c>
      <c r="G40" s="36">
        <f t="shared" si="6"/>
        <v>3.0303030303030304E-2</v>
      </c>
      <c r="H40" s="36">
        <f t="shared" si="6"/>
        <v>9.4215686274509807</v>
      </c>
    </row>
    <row r="41" spans="1:11" x14ac:dyDescent="0.3">
      <c r="E41" s="36">
        <f t="shared" ref="E41:H41" si="7">(E32-E38)^2/E38</f>
        <v>4.3235294117647056</v>
      </c>
      <c r="F41" s="36">
        <f t="shared" si="7"/>
        <v>0.3902439024390244</v>
      </c>
      <c r="G41" s="36">
        <f t="shared" si="7"/>
        <v>3.0303030303030304E-2</v>
      </c>
      <c r="H41" s="36">
        <f t="shared" si="7"/>
        <v>9.4215686274509807</v>
      </c>
    </row>
    <row r="43" spans="1:11" x14ac:dyDescent="0.3">
      <c r="A43" s="34" t="s">
        <v>160</v>
      </c>
      <c r="B43" s="50" t="s">
        <v>167</v>
      </c>
      <c r="C43" s="50"/>
      <c r="D43" s="50"/>
      <c r="E43" s="50"/>
      <c r="F43" s="50"/>
      <c r="G43" s="50"/>
      <c r="H43" s="50"/>
      <c r="I43" s="50"/>
      <c r="J43" s="50"/>
      <c r="K43" s="50"/>
    </row>
    <row r="44" spans="1:11" x14ac:dyDescent="0.3">
      <c r="C44" s="57" t="s">
        <v>42</v>
      </c>
      <c r="D44" s="57"/>
      <c r="E44" s="40">
        <f>SUM(E40:H41)</f>
        <v>28.331289943915483</v>
      </c>
    </row>
    <row r="45" spans="1:11" x14ac:dyDescent="0.3">
      <c r="C45" s="57" t="s">
        <v>45</v>
      </c>
      <c r="D45" s="57"/>
      <c r="E45" s="41">
        <f>_xlfn.CHISQ.TEST(E31:H32,E37:H38)</f>
        <v>3.094575994666639E-6</v>
      </c>
    </row>
    <row r="46" spans="1:11" x14ac:dyDescent="0.3">
      <c r="C46" s="57" t="s">
        <v>49</v>
      </c>
      <c r="D46" s="57"/>
      <c r="E46">
        <f>(COUNT(E37:H37)-1)*(COUNT(E37:E38)-1)</f>
        <v>3</v>
      </c>
    </row>
    <row r="48" spans="1:11" ht="15.6" x14ac:dyDescent="0.3">
      <c r="A48" s="34" t="s">
        <v>173</v>
      </c>
      <c r="B48" s="50" t="s">
        <v>168</v>
      </c>
      <c r="C48" s="50"/>
      <c r="D48" s="50"/>
      <c r="E48" s="50"/>
      <c r="F48" s="50"/>
      <c r="G48" s="50"/>
      <c r="H48" s="50"/>
      <c r="I48" s="50"/>
      <c r="J48" s="50"/>
      <c r="K48" s="50"/>
    </row>
    <row r="49" spans="1:11" ht="14.4" customHeight="1" x14ac:dyDescent="0.3">
      <c r="B49" s="48" t="s">
        <v>172</v>
      </c>
      <c r="C49" s="48"/>
      <c r="D49" s="48"/>
      <c r="E49" s="48"/>
      <c r="F49" s="48"/>
      <c r="G49" s="48"/>
      <c r="H49" s="48"/>
      <c r="I49" s="48"/>
      <c r="J49" s="48"/>
      <c r="K49" s="48"/>
    </row>
    <row r="50" spans="1:11" x14ac:dyDescent="0.3">
      <c r="B50" s="48" t="s">
        <v>181</v>
      </c>
      <c r="C50" s="48"/>
      <c r="D50" s="48"/>
      <c r="E50" s="48"/>
      <c r="F50" s="48"/>
      <c r="G50" s="48"/>
      <c r="H50" s="48"/>
      <c r="I50" s="48"/>
      <c r="J50" s="48"/>
      <c r="K50" s="48"/>
    </row>
    <row r="51" spans="1:11" x14ac:dyDescent="0.3">
      <c r="B51" s="48"/>
      <c r="C51" s="48"/>
      <c r="D51" s="48"/>
      <c r="E51" s="48"/>
      <c r="F51" s="48"/>
      <c r="G51" s="48"/>
      <c r="H51" s="48"/>
      <c r="I51" s="48"/>
      <c r="J51" s="48"/>
      <c r="K51" s="48"/>
    </row>
    <row r="52" spans="1:11" x14ac:dyDescent="0.3">
      <c r="B52" s="20"/>
      <c r="C52" s="20"/>
      <c r="D52" s="20"/>
      <c r="E52" s="20"/>
      <c r="F52" s="20"/>
      <c r="G52" s="20"/>
      <c r="H52" s="20"/>
      <c r="I52" s="20"/>
      <c r="J52" s="20"/>
      <c r="K52" s="20"/>
    </row>
    <row r="53" spans="1:11" ht="14.4" customHeight="1" x14ac:dyDescent="0.3">
      <c r="A53" s="27">
        <v>2</v>
      </c>
      <c r="B53" s="69" t="s">
        <v>12</v>
      </c>
      <c r="C53" s="69"/>
      <c r="D53" s="69"/>
      <c r="E53" s="69"/>
      <c r="F53" s="69"/>
      <c r="G53" s="69"/>
      <c r="H53" s="69"/>
      <c r="I53" s="69"/>
      <c r="J53" s="69"/>
      <c r="K53" s="69"/>
    </row>
    <row r="54" spans="1:11" x14ac:dyDescent="0.3">
      <c r="A54" s="27"/>
      <c r="B54" s="69"/>
      <c r="C54" s="69"/>
      <c r="D54" s="69"/>
      <c r="E54" s="69"/>
      <c r="F54" s="69"/>
      <c r="G54" s="69"/>
      <c r="H54" s="69"/>
      <c r="I54" s="69"/>
      <c r="J54" s="69"/>
      <c r="K54" s="69"/>
    </row>
    <row r="55" spans="1:11" x14ac:dyDescent="0.3">
      <c r="A55" s="27"/>
      <c r="B55" s="69"/>
      <c r="C55" s="69"/>
      <c r="D55" s="69"/>
      <c r="E55" s="69"/>
      <c r="F55" s="69"/>
      <c r="G55" s="69"/>
      <c r="H55" s="69"/>
      <c r="I55" s="69"/>
      <c r="J55" s="69"/>
      <c r="K55" s="69"/>
    </row>
    <row r="56" spans="1:11" x14ac:dyDescent="0.3">
      <c r="A56" s="27"/>
      <c r="B56" s="69"/>
      <c r="C56" s="69"/>
      <c r="D56" s="69"/>
      <c r="E56" s="69"/>
      <c r="F56" s="69"/>
      <c r="G56" s="69"/>
      <c r="H56" s="69"/>
      <c r="I56" s="69"/>
      <c r="J56" s="69"/>
      <c r="K56" s="69"/>
    </row>
    <row r="57" spans="1:11" x14ac:dyDescent="0.3">
      <c r="B57" s="20"/>
      <c r="C57" s="20"/>
      <c r="D57" s="20"/>
      <c r="E57" s="20"/>
      <c r="F57" s="20"/>
      <c r="G57" s="20"/>
      <c r="H57" s="20"/>
      <c r="I57" s="20"/>
      <c r="J57" s="20"/>
      <c r="K57" s="20"/>
    </row>
    <row r="58" spans="1:11" x14ac:dyDescent="0.3">
      <c r="B58" s="66" t="s">
        <v>71</v>
      </c>
      <c r="C58" s="67"/>
      <c r="D58" s="68"/>
      <c r="E58" s="63" t="s">
        <v>3</v>
      </c>
      <c r="F58" s="64"/>
      <c r="G58" s="64"/>
      <c r="H58" s="65"/>
      <c r="I58" s="20"/>
      <c r="J58" s="20"/>
      <c r="K58" s="20"/>
    </row>
    <row r="59" spans="1:11" x14ac:dyDescent="0.3">
      <c r="B59" s="60" t="s">
        <v>4</v>
      </c>
      <c r="C59" s="61"/>
      <c r="D59" s="61"/>
      <c r="E59" s="21" t="s">
        <v>5</v>
      </c>
      <c r="F59" s="22" t="s">
        <v>6</v>
      </c>
      <c r="G59" s="22" t="s">
        <v>7</v>
      </c>
      <c r="H59" s="23" t="s">
        <v>8</v>
      </c>
      <c r="I59" s="20"/>
      <c r="J59" s="20"/>
      <c r="K59" s="20"/>
    </row>
    <row r="60" spans="1:11" x14ac:dyDescent="0.3">
      <c r="B60" s="62" t="s">
        <v>50</v>
      </c>
      <c r="C60" s="51"/>
      <c r="D60" s="51"/>
      <c r="E60" s="10">
        <f>E$33/$I$33</f>
        <v>0.20399999999999999</v>
      </c>
      <c r="F60">
        <f t="shared" ref="F60:H60" si="8">F$33/$I$33</f>
        <v>0.32800000000000001</v>
      </c>
      <c r="G60">
        <f t="shared" si="8"/>
        <v>0.26400000000000001</v>
      </c>
      <c r="H60" s="5">
        <f t="shared" si="8"/>
        <v>0.20399999999999999</v>
      </c>
      <c r="I60" s="20"/>
      <c r="J60" s="20"/>
      <c r="K60" s="20"/>
    </row>
    <row r="61" spans="1:11" x14ac:dyDescent="0.3">
      <c r="B61" s="58" t="s">
        <v>51</v>
      </c>
      <c r="C61" s="59"/>
      <c r="D61" s="59"/>
      <c r="E61" s="11">
        <v>0.3</v>
      </c>
      <c r="F61" s="6">
        <v>0.4</v>
      </c>
      <c r="G61" s="6">
        <v>0.2</v>
      </c>
      <c r="H61" s="7">
        <v>0.1</v>
      </c>
      <c r="I61" s="20"/>
      <c r="J61" s="20"/>
      <c r="K61" s="20"/>
    </row>
    <row r="62" spans="1:11" x14ac:dyDescent="0.3">
      <c r="B62" s="20"/>
      <c r="C62" s="20"/>
      <c r="D62" s="20"/>
      <c r="E62" s="20"/>
      <c r="F62" s="20"/>
      <c r="G62" s="20"/>
      <c r="H62" s="20"/>
      <c r="I62" s="20"/>
      <c r="J62" s="20"/>
      <c r="K62" s="20"/>
    </row>
    <row r="63" spans="1:11" x14ac:dyDescent="0.3">
      <c r="B63" s="66" t="s">
        <v>72</v>
      </c>
      <c r="C63" s="67"/>
      <c r="D63" s="68"/>
      <c r="E63" s="63" t="s">
        <v>3</v>
      </c>
      <c r="F63" s="64"/>
      <c r="G63" s="64"/>
      <c r="H63" s="65"/>
      <c r="I63" s="20"/>
      <c r="J63" s="20"/>
      <c r="K63" s="20"/>
    </row>
    <row r="64" spans="1:11" x14ac:dyDescent="0.3">
      <c r="B64" s="60" t="s">
        <v>4</v>
      </c>
      <c r="C64" s="61"/>
      <c r="D64" s="61"/>
      <c r="E64" s="21" t="s">
        <v>5</v>
      </c>
      <c r="F64" s="22" t="s">
        <v>6</v>
      </c>
      <c r="G64" s="22" t="s">
        <v>7</v>
      </c>
      <c r="H64" s="23" t="s">
        <v>8</v>
      </c>
      <c r="I64" s="20"/>
      <c r="J64" s="20"/>
      <c r="K64" s="20"/>
    </row>
    <row r="65" spans="1:11" x14ac:dyDescent="0.3">
      <c r="B65" s="62" t="s">
        <v>50</v>
      </c>
      <c r="C65" s="51"/>
      <c r="D65" s="51"/>
      <c r="E65" s="10">
        <v>51</v>
      </c>
      <c r="F65">
        <v>82</v>
      </c>
      <c r="G65">
        <v>66</v>
      </c>
      <c r="H65" s="5">
        <v>51</v>
      </c>
      <c r="I65" s="20"/>
      <c r="J65" s="20"/>
      <c r="K65" s="20"/>
    </row>
    <row r="66" spans="1:11" x14ac:dyDescent="0.3">
      <c r="B66" s="58" t="s">
        <v>51</v>
      </c>
      <c r="C66" s="59"/>
      <c r="D66" s="59"/>
      <c r="E66" s="11">
        <f>0.3*250</f>
        <v>75</v>
      </c>
      <c r="F66" s="6">
        <f>0.4*250</f>
        <v>100</v>
      </c>
      <c r="G66" s="6">
        <f>0.2*250</f>
        <v>50</v>
      </c>
      <c r="H66" s="7">
        <f>0.1*250</f>
        <v>25</v>
      </c>
      <c r="I66" s="20"/>
      <c r="J66" s="20"/>
      <c r="K66" s="20"/>
    </row>
    <row r="67" spans="1:11" x14ac:dyDescent="0.3">
      <c r="B67" s="20"/>
      <c r="C67" s="20"/>
      <c r="D67" s="20"/>
      <c r="E67" s="20"/>
      <c r="F67" s="20"/>
      <c r="G67" s="20"/>
      <c r="H67" s="20"/>
      <c r="I67" s="20"/>
      <c r="J67" s="20"/>
      <c r="K67" s="20"/>
    </row>
    <row r="68" spans="1:11" x14ac:dyDescent="0.3">
      <c r="B68" s="20"/>
      <c r="C68" s="20"/>
      <c r="D68" s="20" t="s">
        <v>174</v>
      </c>
      <c r="E68" s="1">
        <f>(E65-E66)^2/E66</f>
        <v>7.68</v>
      </c>
      <c r="F68" s="1">
        <f>(F65-F66)^2/F66</f>
        <v>3.24</v>
      </c>
      <c r="G68" s="1">
        <f>(G65-G66)^2/G66</f>
        <v>5.12</v>
      </c>
      <c r="H68" s="1">
        <f>(H65-H66)^2/H66</f>
        <v>27.04</v>
      </c>
      <c r="I68" s="20"/>
      <c r="J68" s="20"/>
      <c r="K68" s="20"/>
    </row>
    <row r="69" spans="1:11" x14ac:dyDescent="0.3">
      <c r="B69" s="20"/>
      <c r="C69" s="20"/>
      <c r="D69" s="20"/>
      <c r="F69" s="20"/>
      <c r="G69" s="20"/>
      <c r="H69" s="20"/>
      <c r="I69" s="20"/>
      <c r="J69" s="20"/>
      <c r="K69" s="20"/>
    </row>
    <row r="70" spans="1:11" x14ac:dyDescent="0.3">
      <c r="A70" s="34" t="s">
        <v>157</v>
      </c>
      <c r="B70" s="50" t="s">
        <v>164</v>
      </c>
      <c r="C70" s="50"/>
      <c r="D70" s="50"/>
      <c r="E70" s="50"/>
      <c r="F70" s="50"/>
      <c r="G70" s="50"/>
      <c r="H70" s="50"/>
      <c r="I70" s="50"/>
      <c r="J70" s="50"/>
      <c r="K70" s="50"/>
    </row>
    <row r="71" spans="1:11" ht="14.4" customHeight="1" x14ac:dyDescent="0.3">
      <c r="B71" s="48" t="s">
        <v>32</v>
      </c>
      <c r="C71" s="48"/>
      <c r="D71" s="48"/>
      <c r="E71" s="48" t="s">
        <v>53</v>
      </c>
      <c r="F71" s="48"/>
      <c r="G71" s="48"/>
      <c r="H71" s="48"/>
      <c r="I71" s="48"/>
      <c r="J71" s="48"/>
      <c r="K71" s="48"/>
    </row>
    <row r="72" spans="1:11" ht="14.4" customHeight="1" x14ac:dyDescent="0.3">
      <c r="B72" s="48" t="s">
        <v>162</v>
      </c>
      <c r="C72" s="48"/>
      <c r="D72" s="48"/>
      <c r="E72" s="48" t="s">
        <v>52</v>
      </c>
      <c r="F72" s="48"/>
      <c r="G72" s="48"/>
      <c r="H72" s="48"/>
      <c r="I72" s="48"/>
      <c r="J72" s="48"/>
      <c r="K72" s="48"/>
    </row>
    <row r="73" spans="1:11" x14ac:dyDescent="0.3">
      <c r="B73" s="56" t="s">
        <v>163</v>
      </c>
      <c r="C73" s="56"/>
      <c r="D73" s="56"/>
      <c r="E73" s="24">
        <v>0.05</v>
      </c>
    </row>
    <row r="74" spans="1:11" x14ac:dyDescent="0.3">
      <c r="B74" s="20"/>
      <c r="C74" s="20"/>
      <c r="D74" s="20"/>
      <c r="E74" s="20"/>
      <c r="F74" s="20"/>
      <c r="G74" s="20"/>
      <c r="H74" s="20"/>
      <c r="I74" s="20"/>
      <c r="J74" s="20"/>
      <c r="K74" s="20"/>
    </row>
    <row r="75" spans="1:11" x14ac:dyDescent="0.3">
      <c r="A75" s="34" t="s">
        <v>158</v>
      </c>
      <c r="B75" s="50" t="s">
        <v>165</v>
      </c>
      <c r="C75" s="50"/>
      <c r="D75" s="50"/>
      <c r="E75" s="50"/>
      <c r="F75" s="50"/>
      <c r="G75" s="50"/>
      <c r="H75" s="50"/>
      <c r="I75" s="50"/>
      <c r="J75" s="50"/>
      <c r="K75" s="50"/>
    </row>
    <row r="76" spans="1:11" x14ac:dyDescent="0.3">
      <c r="B76" s="55" t="s">
        <v>36</v>
      </c>
      <c r="C76" s="55"/>
      <c r="D76" s="55"/>
      <c r="E76" s="55"/>
      <c r="F76" s="55"/>
      <c r="G76" s="55"/>
      <c r="H76" s="55"/>
      <c r="I76" s="55"/>
      <c r="J76" s="55"/>
      <c r="K76" s="55"/>
    </row>
    <row r="77" spans="1:11" x14ac:dyDescent="0.3">
      <c r="B77" s="55" t="s">
        <v>37</v>
      </c>
      <c r="C77" s="55"/>
      <c r="D77" s="55"/>
      <c r="E77" s="55"/>
      <c r="F77" s="55"/>
      <c r="G77" s="55"/>
      <c r="H77" s="55"/>
      <c r="I77" s="55"/>
      <c r="J77" s="55"/>
      <c r="K77" s="55"/>
    </row>
    <row r="78" spans="1:11" x14ac:dyDescent="0.3">
      <c r="B78" s="55" t="s">
        <v>38</v>
      </c>
      <c r="C78" s="55"/>
      <c r="D78" s="55"/>
      <c r="E78" s="55"/>
      <c r="F78" s="55"/>
      <c r="G78" s="55"/>
      <c r="H78" s="55"/>
      <c r="I78" s="55"/>
      <c r="J78" s="55"/>
      <c r="K78" s="55"/>
    </row>
    <row r="79" spans="1:11" x14ac:dyDescent="0.3">
      <c r="B79" s="55" t="s">
        <v>47</v>
      </c>
      <c r="C79" s="55"/>
      <c r="D79" s="55"/>
      <c r="E79" s="55"/>
      <c r="F79" s="55"/>
      <c r="G79" s="55"/>
      <c r="H79" s="55"/>
      <c r="I79" s="55"/>
      <c r="J79" s="55"/>
      <c r="K79" s="55"/>
    </row>
    <row r="80" spans="1:11" x14ac:dyDescent="0.3">
      <c r="B80" s="20"/>
      <c r="C80" s="20"/>
      <c r="D80" s="20"/>
      <c r="E80" s="20"/>
      <c r="F80" s="20"/>
      <c r="G80" s="20"/>
      <c r="H80" s="20"/>
      <c r="I80" s="20"/>
      <c r="J80" s="20"/>
      <c r="K80" s="20"/>
    </row>
    <row r="81" spans="1:11" ht="15.6" x14ac:dyDescent="0.3">
      <c r="A81" s="34" t="s">
        <v>159</v>
      </c>
      <c r="B81" s="50" t="s">
        <v>166</v>
      </c>
      <c r="C81" s="50"/>
      <c r="D81" s="50"/>
      <c r="E81" s="50"/>
      <c r="F81" s="50"/>
      <c r="G81" s="50"/>
      <c r="H81" s="50"/>
      <c r="I81" s="50"/>
      <c r="J81" s="50"/>
      <c r="K81" s="50"/>
    </row>
    <row r="82" spans="1:11" x14ac:dyDescent="0.3">
      <c r="B82" s="51" t="s">
        <v>176</v>
      </c>
      <c r="C82" s="51"/>
      <c r="D82" s="51"/>
      <c r="E82" s="51"/>
      <c r="F82" s="51"/>
      <c r="G82" s="51"/>
      <c r="H82" s="51"/>
      <c r="I82" s="51"/>
      <c r="J82" s="51"/>
      <c r="K82" s="51"/>
    </row>
    <row r="83" spans="1:11" ht="16.8" x14ac:dyDescent="0.35">
      <c r="B83" s="51" t="s">
        <v>161</v>
      </c>
      <c r="C83" s="51"/>
      <c r="D83" t="s">
        <v>169</v>
      </c>
      <c r="E83" t="s">
        <v>170</v>
      </c>
      <c r="F83" s="36">
        <f>_xlfn.CHISQ.INV.RT(1-E73,(COUNT(E65:H65)-1)*(COUNT(E65:E66)-1))</f>
        <v>0.35184631774927172</v>
      </c>
      <c r="G83" s="51" t="s">
        <v>171</v>
      </c>
      <c r="H83" s="51"/>
    </row>
    <row r="84" spans="1:11" x14ac:dyDescent="0.3">
      <c r="B84" s="24"/>
      <c r="C84" s="20"/>
      <c r="D84" s="20"/>
      <c r="E84" s="20"/>
      <c r="F84" s="20"/>
      <c r="G84" s="20"/>
      <c r="H84" s="20"/>
      <c r="I84" s="20"/>
      <c r="J84" s="20"/>
      <c r="K84" s="20"/>
    </row>
    <row r="85" spans="1:11" x14ac:dyDescent="0.3">
      <c r="A85" s="34" t="s">
        <v>160</v>
      </c>
      <c r="B85" s="50" t="s">
        <v>167</v>
      </c>
      <c r="C85" s="50"/>
      <c r="D85" s="50"/>
      <c r="E85" s="50"/>
      <c r="F85" s="50"/>
      <c r="G85" s="50"/>
      <c r="H85" s="50"/>
      <c r="I85" s="50"/>
      <c r="J85" s="50"/>
      <c r="K85" s="50"/>
    </row>
    <row r="86" spans="1:11" x14ac:dyDescent="0.3">
      <c r="B86" s="20"/>
      <c r="C86" s="57" t="s">
        <v>42</v>
      </c>
      <c r="D86" s="57"/>
      <c r="E86" s="1">
        <f>SUM(E68:H68)</f>
        <v>43.08</v>
      </c>
      <c r="F86" s="20"/>
      <c r="G86" s="20"/>
      <c r="H86" s="20"/>
      <c r="I86" s="20"/>
      <c r="J86" s="20"/>
      <c r="K86" s="20"/>
    </row>
    <row r="87" spans="1:11" x14ac:dyDescent="0.3">
      <c r="B87" s="20"/>
      <c r="C87" s="57" t="s">
        <v>45</v>
      </c>
      <c r="D87" s="57"/>
      <c r="E87">
        <f>_xlfn.CHISQ.TEST(E65:H65,E66:H66)</f>
        <v>2.3666074875419176E-9</v>
      </c>
      <c r="F87" s="20"/>
      <c r="G87" s="20"/>
      <c r="H87" s="20"/>
      <c r="I87" s="20"/>
      <c r="J87" s="20"/>
      <c r="K87" s="20"/>
    </row>
    <row r="88" spans="1:11" x14ac:dyDescent="0.3">
      <c r="B88" s="20"/>
      <c r="C88" s="57" t="s">
        <v>49</v>
      </c>
      <c r="D88" s="57"/>
      <c r="E88">
        <f>COUNT(E60:H60)-1</f>
        <v>3</v>
      </c>
      <c r="F88" s="20"/>
      <c r="G88" s="20"/>
      <c r="H88" s="20"/>
      <c r="I88" s="20"/>
      <c r="J88" s="20"/>
      <c r="K88" s="20"/>
    </row>
    <row r="89" spans="1:11" x14ac:dyDescent="0.3">
      <c r="B89" s="20"/>
      <c r="C89" s="20"/>
      <c r="D89" s="20"/>
      <c r="E89" s="20"/>
      <c r="F89" s="20"/>
      <c r="G89" s="20"/>
      <c r="H89" s="20"/>
      <c r="I89" s="20"/>
      <c r="J89" s="20"/>
      <c r="K89" s="20"/>
    </row>
    <row r="90" spans="1:11" ht="15.6" x14ac:dyDescent="0.3">
      <c r="A90" s="34" t="s">
        <v>173</v>
      </c>
      <c r="B90" s="50" t="s">
        <v>168</v>
      </c>
      <c r="C90" s="50"/>
      <c r="D90" s="50"/>
      <c r="E90" s="50"/>
      <c r="F90" s="50"/>
      <c r="G90" s="50"/>
      <c r="H90" s="50"/>
      <c r="I90" s="50"/>
      <c r="J90" s="50"/>
      <c r="K90" s="50"/>
    </row>
    <row r="91" spans="1:11" ht="14.4" customHeight="1" x14ac:dyDescent="0.3">
      <c r="B91" s="48" t="s">
        <v>175</v>
      </c>
      <c r="C91" s="48"/>
      <c r="D91" s="48"/>
      <c r="E91" s="48"/>
      <c r="F91" s="48"/>
      <c r="G91" s="48"/>
      <c r="H91" s="48"/>
      <c r="I91" s="48"/>
      <c r="J91" s="48"/>
      <c r="K91" s="48"/>
    </row>
    <row r="92" spans="1:11" ht="14.4" customHeight="1" x14ac:dyDescent="0.3">
      <c r="B92" s="48" t="s">
        <v>180</v>
      </c>
      <c r="C92" s="48"/>
      <c r="D92" s="48"/>
      <c r="E92" s="48"/>
      <c r="F92" s="48"/>
      <c r="G92" s="48"/>
      <c r="H92" s="48"/>
      <c r="I92" s="48"/>
      <c r="J92" s="48"/>
      <c r="K92" s="48"/>
    </row>
    <row r="93" spans="1:11" x14ac:dyDescent="0.3">
      <c r="B93" s="48"/>
      <c r="C93" s="48"/>
      <c r="D93" s="48"/>
      <c r="E93" s="48"/>
      <c r="F93" s="48"/>
      <c r="G93" s="48"/>
      <c r="H93" s="48"/>
      <c r="I93" s="48"/>
      <c r="J93" s="48"/>
      <c r="K93" s="48"/>
    </row>
    <row r="95" spans="1:11" ht="14.4" customHeight="1" x14ac:dyDescent="0.3">
      <c r="A95" s="27">
        <v>3</v>
      </c>
      <c r="B95" s="69" t="s">
        <v>13</v>
      </c>
      <c r="C95" s="69"/>
      <c r="D95" s="69"/>
      <c r="E95" s="69"/>
      <c r="F95" s="69"/>
      <c r="G95" s="69"/>
      <c r="H95" s="69"/>
      <c r="I95" s="69"/>
      <c r="J95" s="69"/>
      <c r="K95" s="69"/>
    </row>
    <row r="96" spans="1:11" x14ac:dyDescent="0.3">
      <c r="A96" s="27"/>
      <c r="B96" s="69"/>
      <c r="C96" s="69"/>
      <c r="D96" s="69"/>
      <c r="E96" s="69"/>
      <c r="F96" s="69"/>
      <c r="G96" s="69"/>
      <c r="H96" s="69"/>
      <c r="I96" s="69"/>
      <c r="J96" s="69"/>
      <c r="K96" s="69"/>
    </row>
    <row r="97" spans="1:11" x14ac:dyDescent="0.3">
      <c r="A97" s="27"/>
      <c r="B97" s="69"/>
      <c r="C97" s="69"/>
      <c r="D97" s="69"/>
      <c r="E97" s="69"/>
      <c r="F97" s="69"/>
      <c r="G97" s="69"/>
      <c r="H97" s="69"/>
      <c r="I97" s="69"/>
      <c r="J97" s="69"/>
      <c r="K97" s="69"/>
    </row>
    <row r="98" spans="1:11" x14ac:dyDescent="0.3">
      <c r="A98" s="27"/>
      <c r="B98" s="69"/>
      <c r="C98" s="69"/>
      <c r="D98" s="69"/>
      <c r="E98" s="69"/>
      <c r="F98" s="69"/>
      <c r="G98" s="69"/>
      <c r="H98" s="69"/>
      <c r="I98" s="69"/>
      <c r="J98" s="69"/>
      <c r="K98" s="69"/>
    </row>
    <row r="99" spans="1:11" x14ac:dyDescent="0.3">
      <c r="A99" s="27"/>
      <c r="B99" s="69"/>
      <c r="C99" s="69"/>
      <c r="D99" s="69"/>
      <c r="E99" s="69"/>
      <c r="F99" s="69"/>
      <c r="G99" s="69"/>
      <c r="H99" s="69"/>
      <c r="I99" s="69"/>
      <c r="J99" s="69"/>
      <c r="K99" s="69"/>
    </row>
    <row r="101" spans="1:11" x14ac:dyDescent="0.3">
      <c r="B101" s="2" t="s">
        <v>14</v>
      </c>
      <c r="C101" s="70" t="s">
        <v>18</v>
      </c>
      <c r="D101" s="70"/>
      <c r="E101" s="70"/>
      <c r="F101" s="70"/>
      <c r="G101" s="70"/>
      <c r="H101" s="70"/>
      <c r="I101" s="70"/>
      <c r="J101" s="70"/>
      <c r="K101" s="70"/>
    </row>
    <row r="102" spans="1:11" x14ac:dyDescent="0.3">
      <c r="B102" s="8" t="s">
        <v>19</v>
      </c>
      <c r="C102" s="12" t="s">
        <v>20</v>
      </c>
      <c r="D102" s="9" t="s">
        <v>21</v>
      </c>
      <c r="E102" s="12" t="s">
        <v>22</v>
      </c>
    </row>
    <row r="103" spans="1:11" x14ac:dyDescent="0.3">
      <c r="B103" s="10">
        <v>140</v>
      </c>
      <c r="C103" s="13">
        <v>141</v>
      </c>
      <c r="D103">
        <v>144</v>
      </c>
      <c r="E103" s="13">
        <v>147</v>
      </c>
    </row>
    <row r="104" spans="1:11" x14ac:dyDescent="0.3">
      <c r="B104" s="10">
        <v>144</v>
      </c>
      <c r="C104" s="13">
        <v>143</v>
      </c>
      <c r="D104">
        <v>145</v>
      </c>
      <c r="E104" s="13">
        <v>145</v>
      </c>
    </row>
    <row r="105" spans="1:11" x14ac:dyDescent="0.3">
      <c r="B105" s="10">
        <v>146</v>
      </c>
      <c r="C105" s="13">
        <v>145</v>
      </c>
      <c r="D105">
        <v>147</v>
      </c>
      <c r="E105" s="13">
        <v>146</v>
      </c>
    </row>
    <row r="106" spans="1:11" x14ac:dyDescent="0.3">
      <c r="B106" s="10">
        <v>141</v>
      </c>
      <c r="C106" s="13">
        <v>144</v>
      </c>
      <c r="D106">
        <v>148</v>
      </c>
      <c r="E106" s="13">
        <v>149</v>
      </c>
    </row>
    <row r="107" spans="1:11" x14ac:dyDescent="0.3">
      <c r="B107" s="11">
        <v>139</v>
      </c>
      <c r="C107" s="14">
        <v>136</v>
      </c>
      <c r="D107" s="6">
        <v>144</v>
      </c>
      <c r="E107" s="14">
        <v>145</v>
      </c>
    </row>
    <row r="109" spans="1:11" x14ac:dyDescent="0.3">
      <c r="A109" s="34" t="s">
        <v>157</v>
      </c>
      <c r="B109" s="50" t="s">
        <v>164</v>
      </c>
      <c r="C109" s="50"/>
      <c r="D109" s="50"/>
      <c r="E109" s="50"/>
      <c r="F109" s="50"/>
      <c r="G109" s="50"/>
      <c r="H109" s="50"/>
      <c r="I109" s="50"/>
      <c r="J109" s="50"/>
      <c r="K109" s="50"/>
    </row>
    <row r="110" spans="1:11" ht="14.4" customHeight="1" x14ac:dyDescent="0.3">
      <c r="B110" s="48" t="s">
        <v>32</v>
      </c>
      <c r="C110" s="48"/>
      <c r="D110" s="48"/>
      <c r="E110" s="48" t="s">
        <v>58</v>
      </c>
      <c r="F110" s="48"/>
      <c r="G110" s="48"/>
      <c r="H110" s="48"/>
      <c r="I110" s="48"/>
      <c r="J110" s="48"/>
      <c r="K110" s="48"/>
    </row>
    <row r="111" spans="1:11" ht="14.4" customHeight="1" x14ac:dyDescent="0.3">
      <c r="B111" s="48" t="s">
        <v>162</v>
      </c>
      <c r="C111" s="48"/>
      <c r="D111" s="48"/>
      <c r="E111" s="48" t="s">
        <v>59</v>
      </c>
      <c r="F111" s="48"/>
      <c r="G111" s="48"/>
      <c r="H111" s="48"/>
      <c r="I111" s="48"/>
      <c r="J111" s="48"/>
      <c r="K111" s="48"/>
    </row>
    <row r="112" spans="1:11" x14ac:dyDescent="0.3">
      <c r="B112" s="56" t="s">
        <v>163</v>
      </c>
      <c r="C112" s="56"/>
      <c r="D112" s="56"/>
      <c r="E112" s="24">
        <v>0.05</v>
      </c>
    </row>
    <row r="114" spans="1:13" x14ac:dyDescent="0.3">
      <c r="A114" s="34" t="s">
        <v>158</v>
      </c>
      <c r="B114" s="50" t="s">
        <v>165</v>
      </c>
      <c r="C114" s="50"/>
      <c r="D114" s="50"/>
      <c r="E114" s="50"/>
      <c r="F114" s="50"/>
      <c r="G114" s="50"/>
      <c r="H114" s="50"/>
      <c r="I114" s="50"/>
      <c r="J114" s="50"/>
      <c r="K114" s="50"/>
    </row>
    <row r="115" spans="1:13" x14ac:dyDescent="0.3">
      <c r="B115" s="55" t="s">
        <v>54</v>
      </c>
      <c r="C115" s="55"/>
      <c r="D115" s="55"/>
      <c r="E115" s="55"/>
      <c r="F115" s="55"/>
      <c r="G115" s="55"/>
      <c r="H115" s="55"/>
      <c r="I115" s="55"/>
      <c r="J115" s="55"/>
      <c r="K115" s="55"/>
    </row>
    <row r="116" spans="1:13" x14ac:dyDescent="0.3">
      <c r="B116" s="55" t="s">
        <v>55</v>
      </c>
      <c r="C116" s="55"/>
      <c r="D116" s="55"/>
      <c r="E116" s="55"/>
      <c r="F116" s="55"/>
      <c r="G116" s="55"/>
      <c r="H116" s="55"/>
      <c r="I116" s="55"/>
      <c r="J116" s="55"/>
      <c r="K116" s="55"/>
    </row>
    <row r="117" spans="1:13" x14ac:dyDescent="0.3">
      <c r="B117" s="55" t="s">
        <v>56</v>
      </c>
      <c r="C117" s="55"/>
      <c r="D117" s="55"/>
      <c r="E117" s="55"/>
      <c r="F117" s="55"/>
      <c r="G117" s="55"/>
      <c r="H117" s="55"/>
      <c r="I117" s="55"/>
      <c r="J117" s="55"/>
      <c r="K117" s="55"/>
    </row>
    <row r="118" spans="1:13" x14ac:dyDescent="0.3">
      <c r="B118" s="55" t="s">
        <v>57</v>
      </c>
      <c r="C118" s="55"/>
      <c r="D118" s="55"/>
      <c r="E118" s="55"/>
      <c r="F118" s="55"/>
      <c r="G118" s="55"/>
      <c r="H118" s="55"/>
      <c r="I118" s="55"/>
      <c r="J118" s="55"/>
      <c r="K118" s="55"/>
    </row>
    <row r="120" spans="1:13" ht="15.6" x14ac:dyDescent="0.3">
      <c r="A120" s="34" t="s">
        <v>159</v>
      </c>
      <c r="B120" s="50" t="s">
        <v>166</v>
      </c>
      <c r="C120" s="50"/>
      <c r="D120" s="50"/>
      <c r="E120" s="50"/>
      <c r="F120" s="50"/>
      <c r="G120" s="50"/>
      <c r="H120" s="50"/>
      <c r="I120" s="50"/>
      <c r="J120" s="50"/>
      <c r="K120" s="50"/>
    </row>
    <row r="121" spans="1:13" x14ac:dyDescent="0.3">
      <c r="B121" s="51" t="s">
        <v>178</v>
      </c>
      <c r="C121" s="51"/>
      <c r="D121" s="51"/>
      <c r="E121" s="51"/>
      <c r="F121" s="51"/>
      <c r="G121" s="51"/>
      <c r="H121" s="51"/>
      <c r="I121" s="51"/>
      <c r="J121" s="51"/>
      <c r="K121" s="51"/>
    </row>
    <row r="122" spans="1:13" ht="15.6" x14ac:dyDescent="0.35">
      <c r="B122" s="51" t="s">
        <v>161</v>
      </c>
      <c r="C122" s="51"/>
      <c r="D122" t="s">
        <v>65</v>
      </c>
      <c r="E122" t="s">
        <v>170</v>
      </c>
      <c r="F122" s="36">
        <f>_xlfn.F.INV.RT(E112,F148,F149)</f>
        <v>3.2388715174535854</v>
      </c>
      <c r="G122" s="51" t="s">
        <v>171</v>
      </c>
      <c r="H122" s="51"/>
    </row>
    <row r="123" spans="1:13" x14ac:dyDescent="0.3">
      <c r="B123" s="24"/>
      <c r="C123" s="20"/>
      <c r="D123" s="20"/>
      <c r="E123" s="20"/>
      <c r="F123" s="20"/>
      <c r="G123" s="20"/>
      <c r="H123" s="20"/>
      <c r="I123" s="20"/>
      <c r="J123" s="20"/>
      <c r="K123" s="20"/>
    </row>
    <row r="124" spans="1:13" x14ac:dyDescent="0.3">
      <c r="A124" s="34" t="s">
        <v>160</v>
      </c>
      <c r="B124" s="50" t="s">
        <v>167</v>
      </c>
      <c r="C124" s="50"/>
      <c r="D124" s="50"/>
      <c r="E124" s="50"/>
      <c r="F124" s="50"/>
      <c r="G124" s="50"/>
      <c r="H124" s="50"/>
      <c r="I124" s="50"/>
      <c r="J124" s="50"/>
      <c r="K124" s="50"/>
    </row>
    <row r="125" spans="1:13" x14ac:dyDescent="0.3">
      <c r="B125" s="25" t="s">
        <v>188</v>
      </c>
      <c r="M125" s="25" t="s">
        <v>189</v>
      </c>
    </row>
    <row r="126" spans="1:13" x14ac:dyDescent="0.3">
      <c r="B126" s="70" t="s">
        <v>73</v>
      </c>
      <c r="C126" s="70"/>
      <c r="D126" s="70"/>
      <c r="E126" s="70"/>
      <c r="F126" s="70"/>
      <c r="G126" s="70"/>
      <c r="H126" s="70"/>
      <c r="I126" s="70"/>
      <c r="J126" s="70"/>
      <c r="K126" s="70"/>
      <c r="M126" t="s">
        <v>87</v>
      </c>
    </row>
    <row r="127" spans="1:13" x14ac:dyDescent="0.3">
      <c r="C127" t="s">
        <v>19</v>
      </c>
      <c r="D127" t="s">
        <v>20</v>
      </c>
      <c r="E127" t="s">
        <v>21</v>
      </c>
      <c r="F127" t="s">
        <v>22</v>
      </c>
    </row>
    <row r="128" spans="1:13" ht="15" thickBot="1" x14ac:dyDescent="0.35">
      <c r="B128" t="s">
        <v>74</v>
      </c>
      <c r="C128">
        <f>COUNT(B103:B107)</f>
        <v>5</v>
      </c>
      <c r="D128">
        <f>COUNT(C103:C107)</f>
        <v>5</v>
      </c>
      <c r="E128">
        <f>COUNT(D103:D107)</f>
        <v>5</v>
      </c>
      <c r="F128">
        <f>COUNT(E103:E107)</f>
        <v>5</v>
      </c>
      <c r="M128" t="s">
        <v>88</v>
      </c>
    </row>
    <row r="129" spans="2:19" x14ac:dyDescent="0.3">
      <c r="B129" t="s">
        <v>60</v>
      </c>
      <c r="C129">
        <f>AVERAGE(B103:B107)</f>
        <v>142</v>
      </c>
      <c r="D129">
        <f>AVERAGE(C103:C107)</f>
        <v>141.80000000000001</v>
      </c>
      <c r="E129">
        <f>AVERAGE(D103:D107)</f>
        <v>145.6</v>
      </c>
      <c r="F129">
        <f>AVERAGE(E103:E107)</f>
        <v>146.4</v>
      </c>
      <c r="H129" t="s">
        <v>75</v>
      </c>
      <c r="J129">
        <f>AVERAGE(B103:E107)</f>
        <v>143.94999999999999</v>
      </c>
      <c r="M129" s="29" t="s">
        <v>89</v>
      </c>
      <c r="N129" s="29" t="s">
        <v>90</v>
      </c>
      <c r="O129" s="29" t="s">
        <v>41</v>
      </c>
      <c r="P129" s="29" t="s">
        <v>91</v>
      </c>
      <c r="Q129" s="29" t="s">
        <v>92</v>
      </c>
    </row>
    <row r="130" spans="2:19" x14ac:dyDescent="0.3">
      <c r="M130" t="s">
        <v>93</v>
      </c>
      <c r="N130">
        <v>5</v>
      </c>
      <c r="O130">
        <v>710</v>
      </c>
      <c r="P130">
        <v>142</v>
      </c>
      <c r="Q130">
        <v>8.5</v>
      </c>
    </row>
    <row r="131" spans="2:19" ht="16.8" x14ac:dyDescent="0.35">
      <c r="B131" t="s">
        <v>76</v>
      </c>
      <c r="C131">
        <f>C$128*(C$129-$J$129)^2</f>
        <v>19.012499999999779</v>
      </c>
      <c r="D131">
        <f t="shared" ref="D131:F131" si="9">D$128*(D$129-$J$129)^2</f>
        <v>23.11249999999951</v>
      </c>
      <c r="E131">
        <f t="shared" si="9"/>
        <v>13.612500000000093</v>
      </c>
      <c r="F131">
        <f t="shared" si="9"/>
        <v>30.012500000000419</v>
      </c>
      <c r="G131">
        <f>SUM(C131:F131)</f>
        <v>85.749999999999801</v>
      </c>
      <c r="M131" t="s">
        <v>94</v>
      </c>
      <c r="N131">
        <v>5</v>
      </c>
      <c r="O131">
        <v>709</v>
      </c>
      <c r="P131">
        <v>141.80000000000001</v>
      </c>
      <c r="Q131">
        <v>12.7</v>
      </c>
    </row>
    <row r="132" spans="2:19" ht="16.8" x14ac:dyDescent="0.35">
      <c r="B132" t="s">
        <v>77</v>
      </c>
      <c r="C132" s="8" t="s">
        <v>19</v>
      </c>
      <c r="D132" s="12" t="s">
        <v>20</v>
      </c>
      <c r="E132" s="9" t="s">
        <v>21</v>
      </c>
      <c r="F132" s="12" t="s">
        <v>22</v>
      </c>
      <c r="M132" t="s">
        <v>95</v>
      </c>
      <c r="N132">
        <v>5</v>
      </c>
      <c r="O132">
        <v>728</v>
      </c>
      <c r="P132">
        <v>145.6</v>
      </c>
      <c r="Q132">
        <v>3.3</v>
      </c>
    </row>
    <row r="133" spans="2:19" ht="15" thickBot="1" x14ac:dyDescent="0.35">
      <c r="C133" s="10">
        <f>(B103-C$129)^2</f>
        <v>4</v>
      </c>
      <c r="D133" s="13">
        <f t="shared" ref="C133:F137" si="10">(C103-D$129)^2</f>
        <v>0.64000000000001822</v>
      </c>
      <c r="E133">
        <f t="shared" si="10"/>
        <v>2.5599999999999818</v>
      </c>
      <c r="F133" s="13">
        <f t="shared" si="10"/>
        <v>0.35999999999999316</v>
      </c>
      <c r="M133" s="28" t="s">
        <v>96</v>
      </c>
      <c r="N133" s="28">
        <v>5</v>
      </c>
      <c r="O133" s="28">
        <v>732</v>
      </c>
      <c r="P133" s="28">
        <v>146.4</v>
      </c>
      <c r="Q133" s="28">
        <v>2.8</v>
      </c>
    </row>
    <row r="134" spans="2:19" x14ac:dyDescent="0.3">
      <c r="C134" s="10">
        <f>(B104-C$129)^2</f>
        <v>4</v>
      </c>
      <c r="D134" s="13">
        <f t="shared" si="10"/>
        <v>1.4399999999999726</v>
      </c>
      <c r="E134">
        <f t="shared" si="10"/>
        <v>0.35999999999999316</v>
      </c>
      <c r="F134" s="13">
        <f t="shared" si="10"/>
        <v>1.960000000000016</v>
      </c>
    </row>
    <row r="135" spans="2:19" ht="15" thickBot="1" x14ac:dyDescent="0.35">
      <c r="C135" s="10">
        <f>(B105-C$129)^2</f>
        <v>16</v>
      </c>
      <c r="D135" s="13">
        <f t="shared" si="10"/>
        <v>10.239999999999927</v>
      </c>
      <c r="E135">
        <f t="shared" si="10"/>
        <v>1.960000000000016</v>
      </c>
      <c r="F135" s="13">
        <f t="shared" si="10"/>
        <v>0.16000000000000456</v>
      </c>
      <c r="M135" t="s">
        <v>97</v>
      </c>
    </row>
    <row r="136" spans="2:19" x14ac:dyDescent="0.3">
      <c r="C136" s="10">
        <f>(B106-C$129)^2</f>
        <v>1</v>
      </c>
      <c r="D136" s="13">
        <f t="shared" si="10"/>
        <v>4.8399999999999501</v>
      </c>
      <c r="E136">
        <f t="shared" si="10"/>
        <v>5.7600000000000273</v>
      </c>
      <c r="F136" s="13">
        <f t="shared" si="10"/>
        <v>6.7599999999999705</v>
      </c>
      <c r="M136" s="29" t="s">
        <v>62</v>
      </c>
      <c r="N136" s="29" t="s">
        <v>98</v>
      </c>
      <c r="O136" s="29" t="s">
        <v>46</v>
      </c>
      <c r="P136" s="29" t="s">
        <v>99</v>
      </c>
      <c r="Q136" s="29" t="s">
        <v>65</v>
      </c>
      <c r="R136" s="29" t="s">
        <v>100</v>
      </c>
      <c r="S136" s="29" t="s">
        <v>101</v>
      </c>
    </row>
    <row r="137" spans="2:19" x14ac:dyDescent="0.3">
      <c r="C137" s="11">
        <f>(B107-C$129)^2</f>
        <v>9</v>
      </c>
      <c r="D137" s="14">
        <f t="shared" si="10"/>
        <v>33.640000000000128</v>
      </c>
      <c r="E137" s="6">
        <f t="shared" si="10"/>
        <v>2.5599999999999818</v>
      </c>
      <c r="F137" s="14">
        <f t="shared" si="10"/>
        <v>1.960000000000016</v>
      </c>
      <c r="M137" t="s">
        <v>102</v>
      </c>
      <c r="N137">
        <v>85.749999999999957</v>
      </c>
      <c r="O137">
        <v>3</v>
      </c>
      <c r="P137" s="36">
        <v>28.583333333333318</v>
      </c>
      <c r="Q137" s="36">
        <v>4.1880341880341856</v>
      </c>
      <c r="R137" s="36">
        <v>2.2893352915253969E-2</v>
      </c>
      <c r="S137" s="36">
        <v>3.2388715174535854</v>
      </c>
    </row>
    <row r="138" spans="2:19" x14ac:dyDescent="0.3">
      <c r="C138">
        <f>SUM(C133:C137)</f>
        <v>34</v>
      </c>
      <c r="D138">
        <f t="shared" ref="D138:F138" si="11">SUM(D133:D137)</f>
        <v>50.8</v>
      </c>
      <c r="E138">
        <f t="shared" si="11"/>
        <v>13.2</v>
      </c>
      <c r="F138">
        <f t="shared" si="11"/>
        <v>11.2</v>
      </c>
      <c r="G138">
        <f>SUM(C138:F138)</f>
        <v>109.2</v>
      </c>
      <c r="M138" t="s">
        <v>103</v>
      </c>
      <c r="N138">
        <v>109.2</v>
      </c>
      <c r="O138">
        <v>16</v>
      </c>
      <c r="P138">
        <v>6.8250000000000002</v>
      </c>
    </row>
    <row r="140" spans="2:19" ht="15" thickBot="1" x14ac:dyDescent="0.35">
      <c r="B140" s="70" t="s">
        <v>179</v>
      </c>
      <c r="C140" s="70"/>
      <c r="D140" s="70"/>
      <c r="E140" s="70"/>
      <c r="F140" s="70"/>
      <c r="G140" s="70"/>
      <c r="H140" s="70"/>
      <c r="I140" s="70"/>
      <c r="J140" s="70"/>
      <c r="K140" s="70"/>
      <c r="M140" s="28" t="s">
        <v>31</v>
      </c>
      <c r="N140" s="28">
        <v>194.94999999999996</v>
      </c>
      <c r="O140" s="28">
        <v>19</v>
      </c>
      <c r="P140" s="28"/>
      <c r="Q140" s="28"/>
      <c r="R140" s="28"/>
      <c r="S140" s="28"/>
    </row>
    <row r="141" spans="2:19" ht="14.4" customHeight="1" x14ac:dyDescent="0.3">
      <c r="B141" t="s">
        <v>62</v>
      </c>
      <c r="D141" t="s">
        <v>63</v>
      </c>
      <c r="F141" t="s">
        <v>46</v>
      </c>
      <c r="G141" t="s">
        <v>64</v>
      </c>
      <c r="I141" t="s">
        <v>65</v>
      </c>
    </row>
    <row r="142" spans="2:19" ht="18" x14ac:dyDescent="0.45">
      <c r="B142" t="s">
        <v>66</v>
      </c>
      <c r="D142" t="s">
        <v>68</v>
      </c>
      <c r="E142" t="s">
        <v>78</v>
      </c>
      <c r="F142" t="s">
        <v>81</v>
      </c>
      <c r="G142" t="s">
        <v>84</v>
      </c>
      <c r="I142" t="s">
        <v>86</v>
      </c>
    </row>
    <row r="143" spans="2:19" ht="14.4" customHeight="1" x14ac:dyDescent="0.45">
      <c r="B143" t="s">
        <v>67</v>
      </c>
      <c r="D143" t="s">
        <v>69</v>
      </c>
      <c r="E143" t="s">
        <v>79</v>
      </c>
      <c r="F143" t="s">
        <v>82</v>
      </c>
      <c r="G143" t="s">
        <v>85</v>
      </c>
    </row>
    <row r="144" spans="2:19" ht="14.4" customHeight="1" x14ac:dyDescent="0.45">
      <c r="B144" t="s">
        <v>31</v>
      </c>
      <c r="D144" t="s">
        <v>70</v>
      </c>
      <c r="E144" t="s">
        <v>80</v>
      </c>
      <c r="F144" t="s">
        <v>83</v>
      </c>
    </row>
    <row r="145" spans="1:11" ht="14.4" customHeight="1" x14ac:dyDescent="0.3"/>
    <row r="146" spans="1:11" x14ac:dyDescent="0.3">
      <c r="B146" s="70" t="s">
        <v>61</v>
      </c>
      <c r="C146" s="70"/>
      <c r="D146" s="70"/>
      <c r="E146" s="70"/>
      <c r="F146" s="70"/>
      <c r="G146" s="70"/>
      <c r="H146" s="70"/>
      <c r="I146" s="70"/>
      <c r="J146" s="70"/>
      <c r="K146" s="70"/>
    </row>
    <row r="147" spans="1:11" x14ac:dyDescent="0.3">
      <c r="B147" t="s">
        <v>62</v>
      </c>
      <c r="D147" t="s">
        <v>63</v>
      </c>
      <c r="F147" t="s">
        <v>46</v>
      </c>
      <c r="G147" t="s">
        <v>64</v>
      </c>
      <c r="I147" t="s">
        <v>65</v>
      </c>
      <c r="K147" t="s">
        <v>43</v>
      </c>
    </row>
    <row r="148" spans="1:11" x14ac:dyDescent="0.3">
      <c r="B148" t="s">
        <v>66</v>
      </c>
      <c r="D148" t="s">
        <v>68</v>
      </c>
      <c r="E148">
        <f>SUM(C131:F131)</f>
        <v>85.749999999999801</v>
      </c>
      <c r="F148">
        <f>COUNT(B103:E103)-1</f>
        <v>3</v>
      </c>
      <c r="G148" s="36">
        <f>E148/F148</f>
        <v>28.583333333333268</v>
      </c>
      <c r="I148" s="36">
        <f>G148/G149</f>
        <v>4.1880341880341785</v>
      </c>
      <c r="K148" s="36">
        <f>0.0228933529</f>
        <v>2.28933529E-2</v>
      </c>
    </row>
    <row r="149" spans="1:11" x14ac:dyDescent="0.3">
      <c r="B149" t="s">
        <v>67</v>
      </c>
      <c r="D149" t="s">
        <v>69</v>
      </c>
      <c r="E149">
        <f>SUM(C133:F137)</f>
        <v>109.2</v>
      </c>
      <c r="F149">
        <f>COUNT(B103:E107)-COUNT(B103:E103)</f>
        <v>16</v>
      </c>
      <c r="G149">
        <f>E149/F149</f>
        <v>6.8250000000000002</v>
      </c>
    </row>
    <row r="150" spans="1:11" x14ac:dyDescent="0.3">
      <c r="B150" t="s">
        <v>31</v>
      </c>
      <c r="D150" t="s">
        <v>70</v>
      </c>
      <c r="E150">
        <f>E148+E149</f>
        <v>194.94999999999982</v>
      </c>
      <c r="F150">
        <f>COUNT(B103:E107)-1</f>
        <v>19</v>
      </c>
    </row>
    <row r="152" spans="1:11" ht="15.6" x14ac:dyDescent="0.3">
      <c r="A152" s="34" t="s">
        <v>173</v>
      </c>
      <c r="B152" s="50" t="s">
        <v>168</v>
      </c>
      <c r="C152" s="50"/>
      <c r="D152" s="50"/>
      <c r="E152" s="50"/>
      <c r="F152" s="50"/>
      <c r="G152" s="50"/>
      <c r="H152" s="50"/>
      <c r="I152" s="50"/>
      <c r="J152" s="50"/>
      <c r="K152" s="50"/>
    </row>
    <row r="153" spans="1:11" ht="14.4" customHeight="1" x14ac:dyDescent="0.3">
      <c r="B153" s="48" t="s">
        <v>196</v>
      </c>
      <c r="C153" s="48"/>
      <c r="D153" s="48"/>
      <c r="E153" s="48"/>
      <c r="F153" s="48"/>
      <c r="G153" s="48"/>
      <c r="H153" s="48"/>
      <c r="I153" s="48"/>
      <c r="J153" s="48"/>
      <c r="K153" s="48"/>
    </row>
    <row r="154" spans="1:11" ht="14.4" customHeight="1" x14ac:dyDescent="0.3">
      <c r="B154" s="48" t="s">
        <v>182</v>
      </c>
      <c r="C154" s="48"/>
      <c r="D154" s="48"/>
      <c r="E154" s="48"/>
      <c r="F154" s="48"/>
      <c r="G154" s="48"/>
      <c r="H154" s="48"/>
      <c r="I154" s="48"/>
      <c r="J154" s="48"/>
      <c r="K154" s="48"/>
    </row>
    <row r="155" spans="1:11" x14ac:dyDescent="0.3">
      <c r="B155" s="48"/>
      <c r="C155" s="48"/>
      <c r="D155" s="48"/>
      <c r="E155" s="48"/>
      <c r="F155" s="48"/>
      <c r="G155" s="48"/>
      <c r="H155" s="48"/>
      <c r="I155" s="48"/>
      <c r="J155" s="48"/>
      <c r="K155" s="48"/>
    </row>
    <row r="157" spans="1:11" ht="14.4" customHeight="1" x14ac:dyDescent="0.3">
      <c r="A157" s="27">
        <v>4</v>
      </c>
      <c r="B157" s="69" t="s">
        <v>23</v>
      </c>
      <c r="C157" s="69"/>
      <c r="D157" s="69"/>
      <c r="E157" s="69"/>
      <c r="F157" s="69"/>
      <c r="G157" s="69"/>
      <c r="H157" s="69"/>
      <c r="I157" s="69"/>
      <c r="J157" s="69"/>
      <c r="K157" s="69"/>
    </row>
    <row r="158" spans="1:11" x14ac:dyDescent="0.3">
      <c r="A158" s="27"/>
      <c r="B158" s="69"/>
      <c r="C158" s="69"/>
      <c r="D158" s="69"/>
      <c r="E158" s="69"/>
      <c r="F158" s="69"/>
      <c r="G158" s="69"/>
      <c r="H158" s="69"/>
      <c r="I158" s="69"/>
      <c r="J158" s="69"/>
      <c r="K158" s="69"/>
    </row>
    <row r="159" spans="1:11" x14ac:dyDescent="0.3">
      <c r="A159" s="27"/>
      <c r="B159" s="69"/>
      <c r="C159" s="69"/>
      <c r="D159" s="69"/>
      <c r="E159" s="69"/>
      <c r="F159" s="69"/>
      <c r="G159" s="69"/>
      <c r="H159" s="69"/>
      <c r="I159" s="69"/>
      <c r="J159" s="69"/>
      <c r="K159" s="69"/>
    </row>
    <row r="160" spans="1:11" x14ac:dyDescent="0.3">
      <c r="A160" s="27"/>
      <c r="B160" s="69"/>
      <c r="C160" s="69"/>
      <c r="D160" s="69"/>
      <c r="E160" s="69"/>
      <c r="F160" s="69"/>
      <c r="G160" s="69"/>
      <c r="H160" s="69"/>
      <c r="I160" s="69"/>
      <c r="J160" s="69"/>
      <c r="K160" s="69"/>
    </row>
    <row r="162" spans="1:11" x14ac:dyDescent="0.3">
      <c r="B162" s="2" t="s">
        <v>24</v>
      </c>
      <c r="C162" s="70" t="s">
        <v>15</v>
      </c>
      <c r="D162" s="70"/>
      <c r="E162" s="70"/>
      <c r="F162" s="70"/>
      <c r="G162" s="70"/>
      <c r="H162" s="70"/>
      <c r="I162" s="70"/>
      <c r="J162" s="70"/>
      <c r="K162" s="70"/>
    </row>
    <row r="163" spans="1:11" x14ac:dyDescent="0.3">
      <c r="B163" s="15"/>
      <c r="C163" s="16"/>
      <c r="D163" s="12" t="s">
        <v>9</v>
      </c>
      <c r="E163" s="61" t="s">
        <v>17</v>
      </c>
      <c r="F163" s="72"/>
      <c r="G163" s="33" t="s">
        <v>31</v>
      </c>
    </row>
    <row r="164" spans="1:11" x14ac:dyDescent="0.3">
      <c r="B164" s="15" t="s">
        <v>16</v>
      </c>
      <c r="C164" s="16"/>
      <c r="D164" s="13">
        <v>44</v>
      </c>
      <c r="E164">
        <v>76</v>
      </c>
      <c r="F164" s="5"/>
      <c r="G164" s="32">
        <f>SUM(D164:E164)</f>
        <v>120</v>
      </c>
    </row>
    <row r="165" spans="1:11" x14ac:dyDescent="0.3">
      <c r="B165" s="11" t="s">
        <v>9</v>
      </c>
      <c r="C165" s="6"/>
      <c r="D165" s="14">
        <v>21</v>
      </c>
      <c r="E165" s="6">
        <v>99</v>
      </c>
      <c r="F165" s="7"/>
      <c r="G165" s="32">
        <f>SUM(D165:E165)</f>
        <v>120</v>
      </c>
    </row>
    <row r="166" spans="1:11" x14ac:dyDescent="0.3">
      <c r="B166" s="71" t="s">
        <v>31</v>
      </c>
      <c r="C166" s="71"/>
      <c r="D166" s="32">
        <f>SUM(D164:D165)</f>
        <v>65</v>
      </c>
      <c r="E166" s="32">
        <f>SUM(E164:E165)</f>
        <v>175</v>
      </c>
      <c r="F166" s="32"/>
      <c r="G166" s="32">
        <f>SUM(G164:G165)</f>
        <v>240</v>
      </c>
    </row>
    <row r="168" spans="1:11" x14ac:dyDescent="0.3">
      <c r="A168" s="34" t="s">
        <v>157</v>
      </c>
      <c r="B168" s="50" t="s">
        <v>164</v>
      </c>
      <c r="C168" s="50"/>
      <c r="D168" s="50"/>
      <c r="E168" s="50"/>
      <c r="F168" s="50"/>
      <c r="G168" s="50"/>
      <c r="H168" s="50"/>
      <c r="I168" s="50"/>
      <c r="J168" s="50"/>
      <c r="K168" s="50"/>
    </row>
    <row r="169" spans="1:11" ht="14.4" customHeight="1" x14ac:dyDescent="0.3">
      <c r="B169" s="48" t="s">
        <v>32</v>
      </c>
      <c r="C169" s="48"/>
      <c r="D169" s="48"/>
      <c r="E169" s="48" t="s">
        <v>116</v>
      </c>
      <c r="F169" s="48"/>
      <c r="G169" s="48"/>
      <c r="H169" s="48"/>
      <c r="I169" s="48"/>
      <c r="J169" s="48"/>
      <c r="K169" s="48"/>
    </row>
    <row r="170" spans="1:11" ht="14.4" customHeight="1" x14ac:dyDescent="0.3">
      <c r="B170" s="48" t="s">
        <v>162</v>
      </c>
      <c r="C170" s="48"/>
      <c r="D170" s="48"/>
      <c r="E170" s="48" t="s">
        <v>117</v>
      </c>
      <c r="F170" s="48"/>
      <c r="G170" s="48"/>
      <c r="H170" s="48"/>
      <c r="I170" s="48"/>
      <c r="J170" s="48"/>
      <c r="K170" s="48"/>
    </row>
    <row r="171" spans="1:11" x14ac:dyDescent="0.3">
      <c r="B171" s="56" t="s">
        <v>163</v>
      </c>
      <c r="C171" s="56"/>
      <c r="D171" s="56"/>
      <c r="E171" s="24">
        <v>0.05</v>
      </c>
    </row>
    <row r="173" spans="1:11" x14ac:dyDescent="0.3">
      <c r="A173" s="34" t="s">
        <v>158</v>
      </c>
      <c r="B173" s="50" t="s">
        <v>165</v>
      </c>
      <c r="C173" s="50"/>
      <c r="D173" s="50"/>
      <c r="E173" s="50"/>
      <c r="F173" s="50"/>
      <c r="G173" s="50"/>
      <c r="H173" s="50"/>
      <c r="I173" s="50"/>
      <c r="J173" s="50"/>
      <c r="K173" s="50"/>
    </row>
    <row r="174" spans="1:11" x14ac:dyDescent="0.3">
      <c r="B174" s="55" t="s">
        <v>122</v>
      </c>
      <c r="C174" s="55"/>
      <c r="D174" s="55"/>
      <c r="E174" s="55"/>
      <c r="F174" s="55"/>
      <c r="G174" s="55"/>
      <c r="H174" s="55"/>
      <c r="I174" s="55"/>
      <c r="J174" s="55"/>
      <c r="K174" s="55"/>
    </row>
    <row r="175" spans="1:11" x14ac:dyDescent="0.3">
      <c r="B175" s="55" t="s">
        <v>113</v>
      </c>
      <c r="C175" s="55"/>
      <c r="D175" s="55"/>
      <c r="E175" s="55"/>
      <c r="F175" s="55"/>
      <c r="G175" s="55"/>
      <c r="H175" s="55"/>
      <c r="I175" s="55"/>
      <c r="J175" s="55"/>
      <c r="K175" s="55"/>
    </row>
    <row r="176" spans="1:11" x14ac:dyDescent="0.3">
      <c r="B176" s="55" t="s">
        <v>114</v>
      </c>
      <c r="C176" s="55"/>
      <c r="D176" s="55"/>
      <c r="E176" s="55"/>
      <c r="F176" s="55"/>
      <c r="G176" s="55"/>
      <c r="H176" s="55"/>
      <c r="I176" s="55"/>
      <c r="J176" s="55"/>
      <c r="K176" s="55"/>
    </row>
    <row r="177" spans="1:11" x14ac:dyDescent="0.3">
      <c r="B177" s="55" t="s">
        <v>115</v>
      </c>
      <c r="C177" s="55"/>
      <c r="D177" s="55"/>
      <c r="E177" s="55"/>
      <c r="F177" s="55"/>
      <c r="G177" s="55"/>
      <c r="H177" s="55"/>
      <c r="I177" s="55"/>
      <c r="J177" s="55"/>
      <c r="K177" s="55"/>
    </row>
    <row r="179" spans="1:11" ht="15.6" x14ac:dyDescent="0.3">
      <c r="A179" s="34" t="s">
        <v>159</v>
      </c>
      <c r="B179" s="50" t="s">
        <v>166</v>
      </c>
      <c r="C179" s="50"/>
      <c r="D179" s="50"/>
      <c r="E179" s="50"/>
      <c r="F179" s="50"/>
      <c r="G179" s="50"/>
      <c r="H179" s="50"/>
      <c r="I179" s="50"/>
      <c r="J179" s="50"/>
      <c r="K179" s="50"/>
    </row>
    <row r="180" spans="1:11" x14ac:dyDescent="0.3">
      <c r="B180" s="51" t="s">
        <v>183</v>
      </c>
      <c r="C180" s="51"/>
      <c r="D180" s="51"/>
      <c r="E180" s="51"/>
      <c r="F180" s="51"/>
      <c r="G180" s="51"/>
      <c r="H180" s="51"/>
      <c r="I180" s="51"/>
      <c r="J180" s="51"/>
      <c r="K180" s="51"/>
    </row>
    <row r="181" spans="1:11" ht="15.6" x14ac:dyDescent="0.35">
      <c r="B181" s="51" t="s">
        <v>161</v>
      </c>
      <c r="C181" s="51"/>
      <c r="D181" s="24" t="s">
        <v>121</v>
      </c>
      <c r="E181" s="24" t="s">
        <v>184</v>
      </c>
      <c r="F181" s="36">
        <f>_xlfn.NORM.INV(E171/2,0,1)</f>
        <v>-1.9599639845400538</v>
      </c>
      <c r="G181" s="51" t="s">
        <v>171</v>
      </c>
      <c r="H181" s="51"/>
      <c r="I181" s="24"/>
      <c r="J181" s="24"/>
      <c r="K181" s="24"/>
    </row>
    <row r="182" spans="1:11" ht="15.6" x14ac:dyDescent="0.35">
      <c r="D182" t="s">
        <v>121</v>
      </c>
      <c r="E182" t="s">
        <v>185</v>
      </c>
      <c r="F182" s="36">
        <f>_xlfn.NORM.INV(1-E171/2,0,1)</f>
        <v>1.9599639845400536</v>
      </c>
      <c r="G182" s="51" t="s">
        <v>171</v>
      </c>
      <c r="H182" s="51"/>
    </row>
    <row r="183" spans="1:11" x14ac:dyDescent="0.3">
      <c r="B183" s="24"/>
      <c r="C183" s="20"/>
      <c r="D183" s="20"/>
      <c r="E183" s="20"/>
      <c r="F183" s="20"/>
      <c r="G183" s="20"/>
      <c r="H183" s="20"/>
      <c r="I183" s="20"/>
      <c r="J183" s="20"/>
      <c r="K183" s="20"/>
    </row>
    <row r="184" spans="1:11" x14ac:dyDescent="0.3">
      <c r="A184" s="34" t="s">
        <v>160</v>
      </c>
      <c r="B184" s="50" t="s">
        <v>167</v>
      </c>
      <c r="C184" s="50"/>
      <c r="D184" s="50"/>
      <c r="E184" s="50"/>
      <c r="F184" s="50"/>
      <c r="G184" s="50"/>
      <c r="H184" s="50"/>
      <c r="I184" s="50"/>
      <c r="J184" s="50"/>
      <c r="K184" s="50"/>
    </row>
    <row r="185" spans="1:11" ht="15.6" x14ac:dyDescent="0.35">
      <c r="B185" t="s">
        <v>119</v>
      </c>
      <c r="C185" s="36">
        <f>D164/G164</f>
        <v>0.36666666666666664</v>
      </c>
      <c r="E185" t="s">
        <v>121</v>
      </c>
      <c r="F185" s="36">
        <f>(C185-C186)/SQRT(C187*(1-C187)*(1/G164+1/G165))</f>
        <v>3.340855980331789</v>
      </c>
    </row>
    <row r="186" spans="1:11" ht="15.6" x14ac:dyDescent="0.35">
      <c r="B186" t="s">
        <v>120</v>
      </c>
      <c r="C186" s="36">
        <f>D165/G165</f>
        <v>0.17499999999999999</v>
      </c>
      <c r="E186" t="s">
        <v>44</v>
      </c>
      <c r="F186" s="36">
        <f>2*(1-_xlfn.NORM.S.DIST(F185,TRUE))</f>
        <v>8.3520535005510155E-4</v>
      </c>
    </row>
    <row r="187" spans="1:11" x14ac:dyDescent="0.3">
      <c r="B187" t="s">
        <v>118</v>
      </c>
      <c r="C187" s="36">
        <f>D166/G166</f>
        <v>0.27083333333333331</v>
      </c>
    </row>
    <row r="189" spans="1:11" ht="15.6" x14ac:dyDescent="0.3">
      <c r="A189" s="34" t="s">
        <v>173</v>
      </c>
      <c r="B189" s="50" t="s">
        <v>168</v>
      </c>
      <c r="C189" s="50"/>
      <c r="D189" s="50"/>
      <c r="E189" s="50"/>
      <c r="F189" s="50"/>
      <c r="G189" s="50"/>
      <c r="H189" s="50"/>
      <c r="I189" s="50"/>
      <c r="J189" s="50"/>
      <c r="K189" s="50"/>
    </row>
    <row r="190" spans="1:11" ht="14.4" customHeight="1" x14ac:dyDescent="0.3">
      <c r="B190" s="48" t="s">
        <v>186</v>
      </c>
      <c r="C190" s="48"/>
      <c r="D190" s="48"/>
      <c r="E190" s="48"/>
      <c r="F190" s="48"/>
      <c r="G190" s="48"/>
      <c r="H190" s="48"/>
      <c r="I190" s="48"/>
      <c r="J190" s="48"/>
      <c r="K190" s="48"/>
    </row>
    <row r="191" spans="1:11" x14ac:dyDescent="0.3">
      <c r="B191" s="48" t="s">
        <v>187</v>
      </c>
      <c r="C191" s="48"/>
      <c r="D191" s="48"/>
      <c r="E191" s="48"/>
      <c r="F191" s="48"/>
      <c r="G191" s="48"/>
      <c r="H191" s="48"/>
      <c r="I191" s="48"/>
      <c r="J191" s="48"/>
      <c r="K191" s="48"/>
    </row>
    <row r="192" spans="1:11" x14ac:dyDescent="0.3">
      <c r="B192" s="48"/>
      <c r="C192" s="48"/>
      <c r="D192" s="48"/>
      <c r="E192" s="48"/>
      <c r="F192" s="48"/>
      <c r="G192" s="48"/>
      <c r="H192" s="48"/>
      <c r="I192" s="48"/>
      <c r="J192" s="48"/>
      <c r="K192" s="48"/>
    </row>
    <row r="194" spans="1:11" ht="14.4" customHeight="1" x14ac:dyDescent="0.3">
      <c r="A194" s="27">
        <v>5</v>
      </c>
      <c r="B194" s="69" t="s">
        <v>25</v>
      </c>
      <c r="C194" s="69"/>
      <c r="D194" s="69"/>
      <c r="E194" s="69"/>
      <c r="F194" s="69"/>
      <c r="G194" s="69"/>
      <c r="H194" s="69"/>
      <c r="I194" s="69"/>
      <c r="J194" s="69"/>
      <c r="K194" s="69"/>
    </row>
    <row r="195" spans="1:11" x14ac:dyDescent="0.3">
      <c r="A195" s="27"/>
      <c r="B195" s="69"/>
      <c r="C195" s="69"/>
      <c r="D195" s="69"/>
      <c r="E195" s="69"/>
      <c r="F195" s="69"/>
      <c r="G195" s="69"/>
      <c r="H195" s="69"/>
      <c r="I195" s="69"/>
      <c r="J195" s="69"/>
      <c r="K195" s="69"/>
    </row>
    <row r="196" spans="1:11" x14ac:dyDescent="0.3">
      <c r="A196" s="27"/>
      <c r="B196" s="69"/>
      <c r="C196" s="69"/>
      <c r="D196" s="69"/>
      <c r="E196" s="69"/>
      <c r="F196" s="69"/>
      <c r="G196" s="69"/>
      <c r="H196" s="69"/>
      <c r="I196" s="69"/>
      <c r="J196" s="69"/>
      <c r="K196" s="69"/>
    </row>
    <row r="197" spans="1:11" x14ac:dyDescent="0.3">
      <c r="A197" s="27"/>
      <c r="B197" s="69"/>
      <c r="C197" s="69"/>
      <c r="D197" s="69"/>
      <c r="E197" s="69"/>
      <c r="F197" s="69"/>
      <c r="G197" s="69"/>
      <c r="H197" s="69"/>
      <c r="I197" s="69"/>
      <c r="J197" s="69"/>
      <c r="K197" s="69"/>
    </row>
    <row r="198" spans="1:11" x14ac:dyDescent="0.3">
      <c r="A198" s="27"/>
      <c r="B198" s="69"/>
      <c r="C198" s="69"/>
      <c r="D198" s="69"/>
      <c r="E198" s="69"/>
      <c r="F198" s="69"/>
      <c r="G198" s="69"/>
      <c r="H198" s="69"/>
      <c r="I198" s="69"/>
      <c r="J198" s="69"/>
      <c r="K198" s="69"/>
    </row>
    <row r="199" spans="1:11" x14ac:dyDescent="0.3">
      <c r="J199" s="33" t="s">
        <v>31</v>
      </c>
    </row>
    <row r="200" spans="1:11" x14ac:dyDescent="0.3">
      <c r="B200" s="19" t="s">
        <v>26</v>
      </c>
      <c r="C200" s="17">
        <v>120</v>
      </c>
      <c r="D200" s="17">
        <v>145</v>
      </c>
      <c r="E200" s="17">
        <v>130</v>
      </c>
      <c r="F200" s="17">
        <v>160</v>
      </c>
      <c r="G200" s="17">
        <v>152</v>
      </c>
      <c r="H200" s="17">
        <v>143</v>
      </c>
      <c r="I200" s="18">
        <v>126</v>
      </c>
      <c r="J200" s="32">
        <f t="shared" ref="J200:J201" si="12">SUM(C200:I200)</f>
        <v>976</v>
      </c>
    </row>
    <row r="201" spans="1:11" x14ac:dyDescent="0.3">
      <c r="B201" s="19" t="s">
        <v>27</v>
      </c>
      <c r="C201" s="17">
        <v>122</v>
      </c>
      <c r="D201" s="17">
        <v>142</v>
      </c>
      <c r="E201" s="17">
        <v>135</v>
      </c>
      <c r="F201" s="17">
        <v>158</v>
      </c>
      <c r="G201" s="17">
        <v>155</v>
      </c>
      <c r="H201" s="17">
        <v>140</v>
      </c>
      <c r="I201" s="18">
        <v>130</v>
      </c>
      <c r="J201" s="32">
        <f t="shared" si="12"/>
        <v>982</v>
      </c>
    </row>
    <row r="202" spans="1:11" x14ac:dyDescent="0.3">
      <c r="B202" s="32" t="s">
        <v>132</v>
      </c>
      <c r="C202" s="32">
        <f>C201-C200</f>
        <v>2</v>
      </c>
      <c r="D202" s="32">
        <f t="shared" ref="D202:I202" si="13">D201-D200</f>
        <v>-3</v>
      </c>
      <c r="E202" s="32">
        <f t="shared" si="13"/>
        <v>5</v>
      </c>
      <c r="F202" s="32">
        <f t="shared" si="13"/>
        <v>-2</v>
      </c>
      <c r="G202" s="32">
        <f t="shared" si="13"/>
        <v>3</v>
      </c>
      <c r="H202" s="32">
        <f t="shared" si="13"/>
        <v>-3</v>
      </c>
      <c r="I202" s="32">
        <f t="shared" si="13"/>
        <v>4</v>
      </c>
      <c r="J202" s="32">
        <f>SUM(C202:I202)</f>
        <v>6</v>
      </c>
    </row>
    <row r="204" spans="1:11" x14ac:dyDescent="0.3">
      <c r="A204" s="34" t="s">
        <v>157</v>
      </c>
      <c r="B204" s="50" t="s">
        <v>164</v>
      </c>
      <c r="C204" s="50"/>
      <c r="D204" s="50"/>
      <c r="E204" s="50"/>
      <c r="F204" s="50"/>
      <c r="G204" s="50"/>
      <c r="H204" s="50"/>
      <c r="I204" s="50"/>
      <c r="J204" s="50"/>
      <c r="K204" s="50"/>
    </row>
    <row r="205" spans="1:11" ht="14.4" customHeight="1" x14ac:dyDescent="0.3">
      <c r="B205" s="48" t="s">
        <v>32</v>
      </c>
      <c r="C205" s="48"/>
      <c r="D205" s="48"/>
      <c r="E205" s="48" t="s">
        <v>125</v>
      </c>
      <c r="F205" s="48"/>
      <c r="G205" s="48"/>
      <c r="H205" s="48"/>
      <c r="I205" s="48"/>
      <c r="J205" s="48"/>
      <c r="K205" s="48"/>
    </row>
    <row r="206" spans="1:11" ht="14.4" customHeight="1" x14ac:dyDescent="0.3">
      <c r="B206" s="48" t="s">
        <v>162</v>
      </c>
      <c r="C206" s="48"/>
      <c r="D206" s="48"/>
      <c r="E206" s="48" t="s">
        <v>126</v>
      </c>
      <c r="F206" s="48"/>
      <c r="G206" s="48"/>
      <c r="H206" s="48"/>
      <c r="I206" s="48"/>
      <c r="J206" s="48"/>
      <c r="K206" s="48"/>
    </row>
    <row r="207" spans="1:11" ht="14.4" customHeight="1" x14ac:dyDescent="0.3">
      <c r="B207" s="56" t="s">
        <v>163</v>
      </c>
      <c r="C207" s="56"/>
      <c r="D207" s="56"/>
      <c r="E207" s="24">
        <v>0.05</v>
      </c>
    </row>
    <row r="209" spans="1:11" x14ac:dyDescent="0.3">
      <c r="A209" s="34" t="s">
        <v>158</v>
      </c>
      <c r="B209" s="50" t="s">
        <v>165</v>
      </c>
      <c r="C209" s="50"/>
      <c r="D209" s="50"/>
      <c r="E209" s="50"/>
      <c r="F209" s="50"/>
      <c r="G209" s="50"/>
      <c r="H209" s="50"/>
      <c r="I209" s="50"/>
      <c r="J209" s="50"/>
      <c r="K209" s="50"/>
    </row>
    <row r="210" spans="1:11" x14ac:dyDescent="0.3">
      <c r="B210" s="55" t="s">
        <v>203</v>
      </c>
      <c r="C210" s="55"/>
      <c r="D210" s="55"/>
      <c r="E210" s="55"/>
      <c r="F210" s="55"/>
      <c r="G210" s="55"/>
      <c r="H210" s="55"/>
      <c r="I210" s="55"/>
      <c r="J210" s="55"/>
      <c r="K210" s="55"/>
    </row>
    <row r="211" spans="1:11" x14ac:dyDescent="0.3">
      <c r="B211" s="55" t="s">
        <v>55</v>
      </c>
      <c r="C211" s="55"/>
      <c r="D211" s="55"/>
      <c r="E211" s="55"/>
      <c r="F211" s="55"/>
      <c r="G211" s="55"/>
      <c r="H211" s="55"/>
      <c r="I211" s="55"/>
      <c r="J211" s="55"/>
      <c r="K211" s="55"/>
    </row>
    <row r="212" spans="1:11" x14ac:dyDescent="0.3">
      <c r="B212" s="55" t="s">
        <v>123</v>
      </c>
      <c r="C212" s="55"/>
      <c r="D212" s="55"/>
      <c r="E212" s="55"/>
      <c r="F212" s="55"/>
      <c r="G212" s="55"/>
      <c r="H212" s="55"/>
      <c r="I212" s="55"/>
      <c r="J212" s="55"/>
      <c r="K212" s="55"/>
    </row>
    <row r="213" spans="1:11" x14ac:dyDescent="0.3">
      <c r="B213" s="55" t="s">
        <v>124</v>
      </c>
      <c r="C213" s="55"/>
      <c r="D213" s="55"/>
      <c r="E213" s="55"/>
      <c r="F213" s="55"/>
      <c r="G213" s="55"/>
      <c r="H213" s="55"/>
      <c r="I213" s="55"/>
      <c r="J213" s="55"/>
      <c r="K213" s="55"/>
    </row>
    <row r="215" spans="1:11" ht="15.6" x14ac:dyDescent="0.3">
      <c r="A215" s="34" t="s">
        <v>191</v>
      </c>
      <c r="B215" s="50" t="s">
        <v>166</v>
      </c>
      <c r="C215" s="50"/>
      <c r="D215" s="50"/>
      <c r="E215" s="50"/>
      <c r="F215" s="50"/>
      <c r="G215" s="50"/>
      <c r="H215" s="50"/>
      <c r="I215" s="50"/>
      <c r="J215" s="50"/>
      <c r="K215" s="50"/>
    </row>
    <row r="216" spans="1:11" x14ac:dyDescent="0.3">
      <c r="B216" s="51" t="s">
        <v>193</v>
      </c>
      <c r="C216" s="51"/>
      <c r="D216" s="51"/>
      <c r="E216" s="51"/>
      <c r="F216" s="51"/>
      <c r="G216" s="51"/>
      <c r="H216" s="51"/>
      <c r="I216" s="51"/>
      <c r="J216" s="51"/>
      <c r="K216" s="51"/>
    </row>
    <row r="217" spans="1:11" ht="15.6" x14ac:dyDescent="0.35">
      <c r="B217" s="51" t="s">
        <v>161</v>
      </c>
      <c r="C217" s="51"/>
      <c r="D217" s="24" t="s">
        <v>137</v>
      </c>
      <c r="E217" s="24" t="s">
        <v>184</v>
      </c>
      <c r="F217" s="36">
        <f>_xlfn.T.INV(1-E207,I227)</f>
        <v>1.9431802805153022</v>
      </c>
      <c r="G217" s="51" t="s">
        <v>171</v>
      </c>
      <c r="H217" s="51"/>
      <c r="I217" s="24"/>
      <c r="J217" s="24"/>
      <c r="K217" s="24"/>
    </row>
    <row r="218" spans="1:11" x14ac:dyDescent="0.3">
      <c r="G218" s="24"/>
      <c r="H218" s="24"/>
    </row>
    <row r="219" spans="1:11" ht="15.6" x14ac:dyDescent="0.3">
      <c r="A219" s="35" t="s">
        <v>192</v>
      </c>
      <c r="B219" s="52" t="s">
        <v>166</v>
      </c>
      <c r="C219" s="52"/>
      <c r="D219" s="52"/>
      <c r="E219" s="52"/>
      <c r="F219" s="52"/>
      <c r="G219" s="52"/>
      <c r="H219" s="52"/>
      <c r="I219" s="52"/>
      <c r="J219" s="52"/>
      <c r="K219" s="52"/>
    </row>
    <row r="220" spans="1:11" x14ac:dyDescent="0.3">
      <c r="B220" s="51" t="s">
        <v>190</v>
      </c>
      <c r="C220" s="51"/>
      <c r="D220" s="51"/>
      <c r="E220" s="51"/>
      <c r="F220" s="51"/>
      <c r="G220" s="51"/>
      <c r="H220" s="51"/>
      <c r="I220" s="51"/>
      <c r="J220" s="51"/>
      <c r="K220" s="51"/>
    </row>
    <row r="221" spans="1:11" ht="15.6" x14ac:dyDescent="0.35">
      <c r="B221" s="51" t="s">
        <v>161</v>
      </c>
      <c r="C221" s="51"/>
      <c r="D221" s="24" t="s">
        <v>137</v>
      </c>
      <c r="E221" s="24" t="s">
        <v>184</v>
      </c>
      <c r="F221" s="36">
        <f>_xlfn.T.INV(E207/2,I227)</f>
        <v>-2.4469118511449697</v>
      </c>
      <c r="G221" s="51" t="s">
        <v>171</v>
      </c>
      <c r="H221" s="51"/>
      <c r="I221" s="24"/>
      <c r="J221" s="24"/>
      <c r="K221" s="24"/>
    </row>
    <row r="222" spans="1:11" ht="15.6" x14ac:dyDescent="0.35">
      <c r="D222" t="s">
        <v>137</v>
      </c>
      <c r="E222" t="s">
        <v>185</v>
      </c>
      <c r="F222" s="36">
        <f>_xlfn.T.INV(1-E207/2,I227)</f>
        <v>2.4469118511449688</v>
      </c>
      <c r="G222" s="51" t="s">
        <v>171</v>
      </c>
      <c r="H222" s="51"/>
    </row>
    <row r="223" spans="1:11" x14ac:dyDescent="0.3">
      <c r="G223" s="24"/>
      <c r="H223" s="24"/>
    </row>
    <row r="224" spans="1:11" x14ac:dyDescent="0.3">
      <c r="A224" s="34" t="s">
        <v>160</v>
      </c>
      <c r="B224" s="50" t="s">
        <v>167</v>
      </c>
      <c r="C224" s="50"/>
      <c r="D224" s="50"/>
      <c r="E224" s="50"/>
      <c r="F224" s="50"/>
      <c r="G224" s="50"/>
      <c r="H224" s="50"/>
      <c r="I224" s="50"/>
      <c r="J224" s="50"/>
      <c r="K224" s="50"/>
    </row>
    <row r="225" spans="2:15" x14ac:dyDescent="0.3">
      <c r="B225" s="25" t="s">
        <v>188</v>
      </c>
      <c r="M225" s="25" t="s">
        <v>189</v>
      </c>
    </row>
    <row r="226" spans="2:15" ht="15.6" x14ac:dyDescent="0.35">
      <c r="B226" t="s">
        <v>129</v>
      </c>
      <c r="C226" s="36">
        <f>AVERAGE(C200:I200)</f>
        <v>139.42857142857142</v>
      </c>
      <c r="E226" t="s">
        <v>133</v>
      </c>
      <c r="F226" s="36">
        <f>_xlfn.STDEV.S(C200:I200)</f>
        <v>14.558584441915395</v>
      </c>
      <c r="H226" t="s">
        <v>136</v>
      </c>
      <c r="I226">
        <f>COUNT(C202:I202)</f>
        <v>7</v>
      </c>
      <c r="M226" t="s">
        <v>127</v>
      </c>
    </row>
    <row r="227" spans="2:15" ht="16.2" thickBot="1" x14ac:dyDescent="0.4">
      <c r="B227" t="s">
        <v>130</v>
      </c>
      <c r="C227" s="36">
        <f>AVERAGE(C201:I201)</f>
        <v>140.28571428571428</v>
      </c>
      <c r="E227" t="s">
        <v>134</v>
      </c>
      <c r="F227" s="36">
        <f>_xlfn.STDEV.S(C201:I201)</f>
        <v>12.919162585274709</v>
      </c>
      <c r="H227" t="s">
        <v>46</v>
      </c>
      <c r="I227">
        <f>I226-1</f>
        <v>6</v>
      </c>
    </row>
    <row r="228" spans="2:15" ht="15.6" x14ac:dyDescent="0.35">
      <c r="B228" t="s">
        <v>131</v>
      </c>
      <c r="C228" s="36">
        <f>C226-C227</f>
        <v>-0.8571428571428612</v>
      </c>
      <c r="E228" t="s">
        <v>135</v>
      </c>
      <c r="F228" s="36">
        <f>_xlfn.STDEV.S(C202:I202)</f>
        <v>3.4364987719368982</v>
      </c>
      <c r="H228" t="s">
        <v>144</v>
      </c>
      <c r="I228" s="36" t="b">
        <f>B274=CORREL(C200:I200,C201:I201)</f>
        <v>0</v>
      </c>
      <c r="M228" s="29"/>
      <c r="N228" s="29" t="s">
        <v>104</v>
      </c>
      <c r="O228" s="29" t="s">
        <v>105</v>
      </c>
    </row>
    <row r="229" spans="2:15" x14ac:dyDescent="0.3">
      <c r="M229" t="s">
        <v>60</v>
      </c>
      <c r="N229" s="36">
        <v>139.42857142857142</v>
      </c>
      <c r="O229" s="36">
        <v>140.28571428571428</v>
      </c>
    </row>
    <row r="230" spans="2:15" x14ac:dyDescent="0.3">
      <c r="E230" t="s">
        <v>137</v>
      </c>
      <c r="F230" s="36">
        <f>(C228-0)/(F228/SQRT(I226))</f>
        <v>-0.65991201759609297</v>
      </c>
      <c r="M230" t="s">
        <v>92</v>
      </c>
      <c r="N230" s="36">
        <v>211.95238095238096</v>
      </c>
      <c r="O230" s="36">
        <v>166.9047619047619</v>
      </c>
    </row>
    <row r="231" spans="2:15" x14ac:dyDescent="0.3">
      <c r="D231" s="53" t="s">
        <v>139</v>
      </c>
      <c r="E231" s="16" t="s">
        <v>141</v>
      </c>
      <c r="F231" s="37">
        <f>_xlfn.T.DIST.RT(ABS(F230),I227)</f>
        <v>0.26690384015022695</v>
      </c>
      <c r="M231" t="s">
        <v>106</v>
      </c>
      <c r="N231">
        <v>7</v>
      </c>
      <c r="O231">
        <v>7</v>
      </c>
    </row>
    <row r="232" spans="2:15" x14ac:dyDescent="0.3">
      <c r="D232" s="54"/>
      <c r="E232" s="6" t="s">
        <v>138</v>
      </c>
      <c r="F232" s="38">
        <f>_xlfn.T.INV(0.95,I227)</f>
        <v>1.9431802805153022</v>
      </c>
      <c r="M232" t="s">
        <v>128</v>
      </c>
      <c r="N232" s="36">
        <v>0.97575076855315845</v>
      </c>
    </row>
    <row r="233" spans="2:15" x14ac:dyDescent="0.3">
      <c r="D233" s="53" t="s">
        <v>140</v>
      </c>
      <c r="E233" s="16" t="s">
        <v>141</v>
      </c>
      <c r="F233" s="37">
        <f>_xlfn.T.DIST.2T(ABS(F230),I227)</f>
        <v>0.53380768030045389</v>
      </c>
      <c r="M233" t="s">
        <v>107</v>
      </c>
      <c r="N233">
        <v>0</v>
      </c>
    </row>
    <row r="234" spans="2:15" x14ac:dyDescent="0.3">
      <c r="D234" s="54"/>
      <c r="E234" s="6" t="s">
        <v>138</v>
      </c>
      <c r="F234" s="38">
        <f>_xlfn.T.INV((1+0.95)/2,I227)</f>
        <v>2.4469118511449688</v>
      </c>
      <c r="M234" t="s">
        <v>46</v>
      </c>
      <c r="N234">
        <v>6</v>
      </c>
    </row>
    <row r="235" spans="2:15" x14ac:dyDescent="0.3">
      <c r="M235" t="s">
        <v>108</v>
      </c>
      <c r="N235" s="36">
        <v>-0.65991201759608975</v>
      </c>
    </row>
    <row r="236" spans="2:15" x14ac:dyDescent="0.3">
      <c r="M236" t="s">
        <v>109</v>
      </c>
      <c r="N236" s="36">
        <v>0.26690384015022789</v>
      </c>
    </row>
    <row r="237" spans="2:15" x14ac:dyDescent="0.3">
      <c r="M237" t="s">
        <v>110</v>
      </c>
      <c r="N237" s="36">
        <v>1.9431802805153031</v>
      </c>
    </row>
    <row r="238" spans="2:15" x14ac:dyDescent="0.3">
      <c r="M238" t="s">
        <v>111</v>
      </c>
      <c r="N238" s="36">
        <v>0.53380768030045578</v>
      </c>
    </row>
    <row r="239" spans="2:15" ht="15" thickBot="1" x14ac:dyDescent="0.35">
      <c r="M239" s="28" t="s">
        <v>112</v>
      </c>
      <c r="N239" s="39">
        <v>2.4469118511449697</v>
      </c>
      <c r="O239" s="28"/>
    </row>
    <row r="242" spans="1:11" ht="15.6" x14ac:dyDescent="0.3">
      <c r="A242" s="34" t="s">
        <v>201</v>
      </c>
      <c r="B242" s="50" t="s">
        <v>168</v>
      </c>
      <c r="C242" s="50"/>
      <c r="D242" s="50"/>
      <c r="E242" s="50"/>
      <c r="F242" s="50"/>
      <c r="G242" s="50"/>
      <c r="H242" s="50"/>
      <c r="I242" s="50"/>
      <c r="J242" s="50"/>
      <c r="K242" s="50"/>
    </row>
    <row r="243" spans="1:11" x14ac:dyDescent="0.3">
      <c r="B243" s="25" t="s">
        <v>143</v>
      </c>
    </row>
    <row r="244" spans="1:11" ht="14.4" customHeight="1" x14ac:dyDescent="0.3">
      <c r="B244" s="48" t="s">
        <v>197</v>
      </c>
      <c r="C244" s="48"/>
      <c r="D244" s="48"/>
      <c r="E244" s="48"/>
      <c r="F244" s="48"/>
      <c r="G244" s="48"/>
      <c r="H244" s="48"/>
      <c r="I244" s="48"/>
      <c r="J244" s="48"/>
      <c r="K244" s="48"/>
    </row>
    <row r="245" spans="1:11" ht="14.4" customHeight="1" x14ac:dyDescent="0.3">
      <c r="B245" s="49" t="s">
        <v>194</v>
      </c>
      <c r="C245" s="49"/>
      <c r="D245" s="49"/>
      <c r="E245" s="49"/>
      <c r="F245" s="49"/>
      <c r="G245" s="49"/>
      <c r="H245" s="49"/>
      <c r="I245" s="49"/>
      <c r="J245" s="49"/>
      <c r="K245" s="49"/>
    </row>
    <row r="246" spans="1:11" x14ac:dyDescent="0.3">
      <c r="B246" s="49"/>
      <c r="C246" s="49"/>
      <c r="D246" s="49"/>
      <c r="E246" s="49"/>
      <c r="F246" s="49"/>
      <c r="G246" s="49"/>
      <c r="H246" s="49"/>
      <c r="I246" s="49"/>
      <c r="J246" s="49"/>
      <c r="K246" s="49"/>
    </row>
    <row r="248" spans="1:11" ht="15.6" x14ac:dyDescent="0.3">
      <c r="A248" s="35" t="s">
        <v>202</v>
      </c>
      <c r="B248" s="52" t="s">
        <v>168</v>
      </c>
      <c r="C248" s="52"/>
      <c r="D248" s="52"/>
      <c r="E248" s="52"/>
      <c r="F248" s="52"/>
      <c r="G248" s="52"/>
      <c r="H248" s="52"/>
      <c r="I248" s="52"/>
      <c r="J248" s="52"/>
      <c r="K248" s="52"/>
    </row>
    <row r="249" spans="1:11" ht="14.4" customHeight="1" x14ac:dyDescent="0.3">
      <c r="B249" s="25" t="s">
        <v>142</v>
      </c>
    </row>
    <row r="250" spans="1:11" ht="14.4" customHeight="1" x14ac:dyDescent="0.3">
      <c r="B250" s="48" t="s">
        <v>198</v>
      </c>
      <c r="C250" s="48"/>
      <c r="D250" s="48"/>
      <c r="E250" s="48"/>
      <c r="F250" s="48"/>
      <c r="G250" s="48"/>
      <c r="H250" s="48"/>
      <c r="I250" s="48"/>
      <c r="J250" s="48"/>
      <c r="K250" s="48"/>
    </row>
    <row r="251" spans="1:11" ht="14.4" customHeight="1" x14ac:dyDescent="0.3">
      <c r="B251" s="49" t="s">
        <v>195</v>
      </c>
      <c r="C251" s="49"/>
      <c r="D251" s="49"/>
      <c r="E251" s="49"/>
      <c r="F251" s="49"/>
      <c r="G251" s="49"/>
      <c r="H251" s="49"/>
      <c r="I251" s="49"/>
      <c r="J251" s="49"/>
      <c r="K251" s="49"/>
    </row>
    <row r="252" spans="1:11" x14ac:dyDescent="0.3">
      <c r="B252" s="49"/>
      <c r="C252" s="49"/>
      <c r="D252" s="49"/>
      <c r="E252" s="49"/>
      <c r="F252" s="49"/>
      <c r="G252" s="49"/>
      <c r="H252" s="49"/>
      <c r="I252" s="49"/>
      <c r="J252" s="49"/>
      <c r="K252" s="49"/>
    </row>
    <row r="254" spans="1:11" ht="14.4" customHeight="1" x14ac:dyDescent="0.3">
      <c r="A254" s="27">
        <v>6</v>
      </c>
      <c r="B254" s="69" t="s">
        <v>28</v>
      </c>
      <c r="C254" s="69"/>
      <c r="D254" s="69"/>
      <c r="E254" s="69"/>
      <c r="F254" s="69"/>
      <c r="G254" s="69"/>
      <c r="H254" s="69"/>
      <c r="I254" s="69"/>
      <c r="J254" s="69"/>
      <c r="K254" s="69"/>
    </row>
    <row r="255" spans="1:11" x14ac:dyDescent="0.3">
      <c r="A255" s="27"/>
      <c r="B255" s="69"/>
      <c r="C255" s="69"/>
      <c r="D255" s="69"/>
      <c r="E255" s="69"/>
      <c r="F255" s="69"/>
      <c r="G255" s="69"/>
      <c r="H255" s="69"/>
      <c r="I255" s="69"/>
      <c r="J255" s="69"/>
      <c r="K255" s="69"/>
    </row>
    <row r="256" spans="1:11" x14ac:dyDescent="0.3">
      <c r="A256" s="27"/>
      <c r="B256" s="69"/>
      <c r="C256" s="69"/>
      <c r="D256" s="69"/>
      <c r="E256" s="69"/>
      <c r="F256" s="69"/>
      <c r="G256" s="69"/>
      <c r="H256" s="69"/>
      <c r="I256" s="69"/>
      <c r="J256" s="69"/>
      <c r="K256" s="69"/>
    </row>
    <row r="257" spans="1:11" x14ac:dyDescent="0.3">
      <c r="A257" s="27"/>
      <c r="B257" s="69"/>
      <c r="C257" s="69"/>
      <c r="D257" s="69"/>
      <c r="E257" s="69"/>
      <c r="F257" s="69"/>
      <c r="G257" s="69"/>
      <c r="H257" s="69"/>
      <c r="I257" s="69"/>
      <c r="J257" s="69"/>
      <c r="K257" s="69"/>
    </row>
    <row r="258" spans="1:11" x14ac:dyDescent="0.3">
      <c r="B258" s="1"/>
      <c r="C258" s="1"/>
      <c r="D258" s="1"/>
      <c r="E258" s="1"/>
      <c r="F258" s="1"/>
      <c r="G258" s="1"/>
      <c r="H258" s="1"/>
      <c r="I258" s="1"/>
      <c r="J258" s="1"/>
      <c r="K258" s="1"/>
    </row>
    <row r="259" spans="1:11" x14ac:dyDescent="0.3">
      <c r="B259" s="2" t="s">
        <v>29</v>
      </c>
      <c r="C259" s="70" t="s">
        <v>30</v>
      </c>
      <c r="D259" s="70"/>
      <c r="E259" s="70"/>
      <c r="F259" s="70"/>
      <c r="G259" s="70"/>
      <c r="H259" s="70"/>
      <c r="I259" s="70"/>
      <c r="J259" s="70"/>
      <c r="K259" s="70"/>
    </row>
    <row r="260" spans="1:11" x14ac:dyDescent="0.3">
      <c r="B260" s="8" t="s">
        <v>9</v>
      </c>
      <c r="C260" s="60" t="s">
        <v>16</v>
      </c>
      <c r="D260" s="72"/>
      <c r="E260" t="s">
        <v>132</v>
      </c>
    </row>
    <row r="261" spans="1:11" x14ac:dyDescent="0.3">
      <c r="B261" s="10">
        <v>134</v>
      </c>
      <c r="C261" s="10">
        <v>114</v>
      </c>
      <c r="D261" s="5"/>
      <c r="E261">
        <f>C261-B261</f>
        <v>-20</v>
      </c>
    </row>
    <row r="262" spans="1:11" x14ac:dyDescent="0.3">
      <c r="B262" s="10">
        <v>143</v>
      </c>
      <c r="C262" s="10">
        <v>117</v>
      </c>
      <c r="D262" s="5"/>
      <c r="E262">
        <f t="shared" ref="E262:E266" si="14">C262-B262</f>
        <v>-26</v>
      </c>
    </row>
    <row r="263" spans="1:11" x14ac:dyDescent="0.3">
      <c r="B263" s="10">
        <v>148</v>
      </c>
      <c r="C263" s="10">
        <v>121</v>
      </c>
      <c r="D263" s="5"/>
      <c r="E263">
        <f t="shared" si="14"/>
        <v>-27</v>
      </c>
    </row>
    <row r="264" spans="1:11" x14ac:dyDescent="0.3">
      <c r="B264" s="10">
        <v>142</v>
      </c>
      <c r="C264" s="10">
        <v>124</v>
      </c>
      <c r="D264" s="5"/>
      <c r="E264">
        <f t="shared" si="14"/>
        <v>-18</v>
      </c>
    </row>
    <row r="265" spans="1:11" x14ac:dyDescent="0.3">
      <c r="B265" s="10">
        <v>150</v>
      </c>
      <c r="C265" s="10">
        <v>122</v>
      </c>
      <c r="D265" s="5"/>
      <c r="E265">
        <f t="shared" si="14"/>
        <v>-28</v>
      </c>
    </row>
    <row r="266" spans="1:11" x14ac:dyDescent="0.3">
      <c r="B266" s="11">
        <v>160</v>
      </c>
      <c r="C266" s="11">
        <v>128</v>
      </c>
      <c r="D266" s="7"/>
      <c r="E266">
        <f t="shared" si="14"/>
        <v>-32</v>
      </c>
    </row>
    <row r="268" spans="1:11" x14ac:dyDescent="0.3">
      <c r="A268" s="34" t="s">
        <v>157</v>
      </c>
      <c r="B268" s="50" t="s">
        <v>164</v>
      </c>
      <c r="C268" s="50"/>
      <c r="D268" s="50"/>
      <c r="E268" s="50"/>
      <c r="F268" s="50"/>
      <c r="G268" s="50"/>
      <c r="H268" s="50"/>
      <c r="I268" s="50"/>
      <c r="J268" s="50"/>
      <c r="K268" s="50"/>
    </row>
    <row r="269" spans="1:11" x14ac:dyDescent="0.3">
      <c r="B269" s="48" t="s">
        <v>32</v>
      </c>
      <c r="C269" s="48"/>
      <c r="D269" s="48"/>
      <c r="E269" s="48" t="s">
        <v>145</v>
      </c>
      <c r="F269" s="48"/>
      <c r="G269" s="48"/>
      <c r="H269" s="48"/>
      <c r="I269" s="48"/>
      <c r="J269" s="48"/>
      <c r="K269" s="48"/>
    </row>
    <row r="270" spans="1:11" ht="14.4" customHeight="1" x14ac:dyDescent="0.3">
      <c r="B270" s="48" t="s">
        <v>34</v>
      </c>
      <c r="C270" s="48"/>
      <c r="D270" s="48"/>
      <c r="E270" s="48" t="s">
        <v>146</v>
      </c>
      <c r="F270" s="48"/>
      <c r="G270" s="48"/>
      <c r="H270" s="48"/>
      <c r="I270" s="48"/>
      <c r="J270" s="48"/>
      <c r="K270" s="48"/>
    </row>
    <row r="271" spans="1:11" x14ac:dyDescent="0.3">
      <c r="B271" s="56" t="s">
        <v>163</v>
      </c>
      <c r="C271" s="56"/>
      <c r="D271" s="56"/>
      <c r="E271" s="24">
        <v>0.05</v>
      </c>
    </row>
    <row r="273" spans="1:15" x14ac:dyDescent="0.3">
      <c r="A273" s="34" t="s">
        <v>158</v>
      </c>
      <c r="B273" s="50" t="s">
        <v>165</v>
      </c>
      <c r="C273" s="50"/>
      <c r="D273" s="50"/>
      <c r="E273" s="50"/>
      <c r="F273" s="50"/>
      <c r="G273" s="50"/>
      <c r="H273" s="50"/>
      <c r="I273" s="50"/>
      <c r="J273" s="50"/>
      <c r="K273" s="50"/>
    </row>
    <row r="274" spans="1:15" x14ac:dyDescent="0.3">
      <c r="B274" s="55" t="s">
        <v>204</v>
      </c>
      <c r="C274" s="55"/>
      <c r="D274" s="55"/>
      <c r="E274" s="55"/>
      <c r="F274" s="55"/>
      <c r="G274" s="55"/>
      <c r="H274" s="55"/>
      <c r="I274" s="55"/>
      <c r="J274" s="55"/>
      <c r="K274" s="55"/>
    </row>
    <row r="275" spans="1:15" x14ac:dyDescent="0.3">
      <c r="B275" s="55" t="s">
        <v>55</v>
      </c>
      <c r="C275" s="55"/>
      <c r="D275" s="55"/>
      <c r="E275" s="55"/>
      <c r="F275" s="55"/>
      <c r="G275" s="55"/>
      <c r="H275" s="55"/>
      <c r="I275" s="55"/>
      <c r="J275" s="55"/>
      <c r="K275" s="55"/>
    </row>
    <row r="276" spans="1:15" ht="14.4" customHeight="1" x14ac:dyDescent="0.3">
      <c r="B276" s="55" t="s">
        <v>114</v>
      </c>
      <c r="C276" s="55"/>
      <c r="D276" s="55"/>
      <c r="E276" s="55"/>
      <c r="F276" s="55"/>
      <c r="G276" s="55"/>
      <c r="H276" s="55"/>
      <c r="I276" s="55"/>
      <c r="J276" s="55"/>
      <c r="K276" s="55"/>
    </row>
    <row r="277" spans="1:15" x14ac:dyDescent="0.3">
      <c r="B277" s="55" t="s">
        <v>124</v>
      </c>
      <c r="C277" s="55"/>
      <c r="D277" s="55"/>
      <c r="E277" s="55"/>
      <c r="F277" s="55"/>
      <c r="G277" s="55"/>
      <c r="H277" s="55"/>
      <c r="I277" s="55"/>
      <c r="J277" s="55"/>
      <c r="K277" s="55"/>
    </row>
    <row r="279" spans="1:15" ht="15.6" x14ac:dyDescent="0.3">
      <c r="A279" s="34" t="s">
        <v>159</v>
      </c>
      <c r="B279" s="50" t="s">
        <v>166</v>
      </c>
      <c r="C279" s="50"/>
      <c r="D279" s="50"/>
      <c r="E279" s="50"/>
      <c r="F279" s="50"/>
      <c r="G279" s="50"/>
      <c r="H279" s="50"/>
      <c r="I279" s="50"/>
      <c r="J279" s="50"/>
      <c r="K279" s="50"/>
    </row>
    <row r="280" spans="1:15" x14ac:dyDescent="0.3">
      <c r="B280" s="51" t="s">
        <v>190</v>
      </c>
      <c r="C280" s="51"/>
      <c r="D280" s="51"/>
      <c r="E280" s="51"/>
      <c r="F280" s="51"/>
      <c r="G280" s="51"/>
      <c r="H280" s="51"/>
      <c r="I280" s="51"/>
      <c r="J280" s="51"/>
      <c r="K280" s="51"/>
    </row>
    <row r="281" spans="1:15" ht="15.6" x14ac:dyDescent="0.35">
      <c r="B281" s="51" t="s">
        <v>161</v>
      </c>
      <c r="C281" s="51"/>
      <c r="D281" s="24" t="s">
        <v>137</v>
      </c>
      <c r="E281" s="24" t="s">
        <v>184</v>
      </c>
      <c r="F281" s="36">
        <f>_xlfn.T.INV(E271/2,I288)</f>
        <v>-2.3060041352041671</v>
      </c>
      <c r="G281" s="51" t="s">
        <v>171</v>
      </c>
      <c r="H281" s="51"/>
      <c r="I281" s="24"/>
      <c r="J281" s="24"/>
      <c r="K281" s="24"/>
    </row>
    <row r="282" spans="1:15" ht="15.6" x14ac:dyDescent="0.35">
      <c r="D282" t="s">
        <v>137</v>
      </c>
      <c r="E282" t="s">
        <v>185</v>
      </c>
      <c r="F282" s="36">
        <f>_xlfn.T.INV(1-E271/2,I288)</f>
        <v>2.3060041352041662</v>
      </c>
      <c r="G282" s="51" t="s">
        <v>171</v>
      </c>
      <c r="H282" s="51"/>
    </row>
    <row r="283" spans="1:15" x14ac:dyDescent="0.3">
      <c r="G283" s="24"/>
      <c r="H283" s="24"/>
    </row>
    <row r="284" spans="1:15" x14ac:dyDescent="0.3">
      <c r="A284" s="34" t="s">
        <v>160</v>
      </c>
      <c r="B284" s="50" t="s">
        <v>167</v>
      </c>
      <c r="C284" s="50"/>
      <c r="D284" s="50"/>
      <c r="E284" s="50"/>
      <c r="F284" s="50"/>
      <c r="G284" s="50"/>
      <c r="H284" s="50"/>
      <c r="I284" s="50"/>
      <c r="J284" s="50"/>
      <c r="K284" s="50"/>
    </row>
    <row r="285" spans="1:15" x14ac:dyDescent="0.3">
      <c r="B285" s="25" t="s">
        <v>188</v>
      </c>
      <c r="M285" s="25" t="s">
        <v>189</v>
      </c>
    </row>
    <row r="286" spans="1:15" ht="15.6" x14ac:dyDescent="0.35">
      <c r="B286" t="s">
        <v>153</v>
      </c>
      <c r="C286" s="36">
        <f>AVERAGE(B261:B266)</f>
        <v>146.16666666666666</v>
      </c>
      <c r="E286" t="s">
        <v>133</v>
      </c>
      <c r="F286" s="36">
        <f>_xlfn.STDEV.S(B261:B266)</f>
        <v>8.7730648388500274</v>
      </c>
      <c r="H286" t="s">
        <v>148</v>
      </c>
      <c r="I286">
        <f>COUNT(B261:B266)</f>
        <v>6</v>
      </c>
      <c r="M286" t="s">
        <v>156</v>
      </c>
    </row>
    <row r="287" spans="1:15" ht="16.2" thickBot="1" x14ac:dyDescent="0.4">
      <c r="B287" t="s">
        <v>154</v>
      </c>
      <c r="C287">
        <f>AVERAGE(C261:C266)</f>
        <v>121</v>
      </c>
      <c r="E287" t="s">
        <v>134</v>
      </c>
      <c r="F287" s="36">
        <f>_xlfn.STDEV.S(C261:C266)</f>
        <v>4.9799598391954927</v>
      </c>
      <c r="H287" t="s">
        <v>149</v>
      </c>
      <c r="I287">
        <v>6</v>
      </c>
    </row>
    <row r="288" spans="1:15" x14ac:dyDescent="0.3">
      <c r="H288" s="43" t="s">
        <v>46</v>
      </c>
      <c r="I288" s="43">
        <f>ROUND(((F286^2/I286+F287^2/I287)^2)/(((F286^2/I286)^2)/(I286-1)+((F287^2/I287)^2)/(I287-1)),0)</f>
        <v>8</v>
      </c>
      <c r="M288" s="29"/>
      <c r="N288" s="29" t="s">
        <v>104</v>
      </c>
      <c r="O288" s="29" t="s">
        <v>105</v>
      </c>
    </row>
    <row r="289" spans="1:15" x14ac:dyDescent="0.3">
      <c r="M289" t="s">
        <v>60</v>
      </c>
      <c r="N289">
        <v>146.16666666666666</v>
      </c>
      <c r="O289">
        <v>121</v>
      </c>
    </row>
    <row r="290" spans="1:15" x14ac:dyDescent="0.3">
      <c r="F290" s="42">
        <f>F286^2/F287^2</f>
        <v>3.103494623655914</v>
      </c>
      <c r="G290" s="31"/>
      <c r="H290" s="30" t="s">
        <v>155</v>
      </c>
      <c r="M290" t="s">
        <v>92</v>
      </c>
      <c r="N290" s="36">
        <v>76.966666666666669</v>
      </c>
      <c r="O290">
        <v>24.8</v>
      </c>
    </row>
    <row r="291" spans="1:15" x14ac:dyDescent="0.3">
      <c r="M291" t="s">
        <v>106</v>
      </c>
      <c r="N291">
        <v>6</v>
      </c>
      <c r="O291">
        <v>6</v>
      </c>
    </row>
    <row r="292" spans="1:15" ht="16.8" x14ac:dyDescent="0.35">
      <c r="C292" t="s">
        <v>151</v>
      </c>
      <c r="D292" t="s">
        <v>152</v>
      </c>
      <c r="E292" s="36">
        <f>(I286-1)*F286^2</f>
        <v>384.83333333333326</v>
      </c>
      <c r="F292">
        <f>(I287-1)*F287^2</f>
        <v>123.99999999999999</v>
      </c>
      <c r="H292" t="s">
        <v>147</v>
      </c>
      <c r="I292" s="36">
        <f>SQRT((E292+F292)/E293)</f>
        <v>7.1332554512882353</v>
      </c>
      <c r="M292" t="s">
        <v>107</v>
      </c>
      <c r="N292">
        <v>0</v>
      </c>
    </row>
    <row r="293" spans="1:15" ht="15.6" x14ac:dyDescent="0.35">
      <c r="D293" t="s">
        <v>150</v>
      </c>
      <c r="E293">
        <f>I286+I287-2</f>
        <v>10</v>
      </c>
      <c r="M293" t="s">
        <v>46</v>
      </c>
      <c r="N293" s="43">
        <v>8</v>
      </c>
    </row>
    <row r="294" spans="1:15" x14ac:dyDescent="0.3">
      <c r="M294" t="s">
        <v>108</v>
      </c>
      <c r="N294" s="36">
        <v>6.1108067167207034</v>
      </c>
    </row>
    <row r="295" spans="1:15" x14ac:dyDescent="0.3">
      <c r="D295" t="s">
        <v>137</v>
      </c>
      <c r="E295" s="36">
        <f>(C286-C287)/(I292*SQRT(1/I286+1/I287))</f>
        <v>6.1108067167207052</v>
      </c>
      <c r="M295" t="s">
        <v>109</v>
      </c>
      <c r="N295" s="44">
        <v>1.4302321945456107E-4</v>
      </c>
    </row>
    <row r="296" spans="1:15" x14ac:dyDescent="0.3">
      <c r="C296" s="53" t="s">
        <v>139</v>
      </c>
      <c r="D296" s="16" t="s">
        <v>141</v>
      </c>
      <c r="E296" s="46">
        <f>_xlfn.T.DIST.RT(ABS(E295),I288)</f>
        <v>1.430232194545608E-4</v>
      </c>
      <c r="M296" t="s">
        <v>110</v>
      </c>
      <c r="N296" s="44">
        <v>1.8595480375308981</v>
      </c>
    </row>
    <row r="297" spans="1:15" x14ac:dyDescent="0.3">
      <c r="C297" s="54"/>
      <c r="D297" s="6" t="s">
        <v>138</v>
      </c>
      <c r="E297" s="47">
        <f>_xlfn.T.INV(0.95,I288)</f>
        <v>1.8595480375308975</v>
      </c>
      <c r="M297" t="s">
        <v>111</v>
      </c>
      <c r="N297" s="44">
        <v>2.8604643890912213E-4</v>
      </c>
    </row>
    <row r="298" spans="1:15" ht="15" thickBot="1" x14ac:dyDescent="0.35">
      <c r="C298" s="53" t="s">
        <v>140</v>
      </c>
      <c r="D298" s="16" t="s">
        <v>141</v>
      </c>
      <c r="E298" s="46">
        <f>_xlfn.T.DIST.2T(ABS(E295),I288)</f>
        <v>2.8604643890912159E-4</v>
      </c>
      <c r="M298" s="28" t="s">
        <v>112</v>
      </c>
      <c r="N298" s="45">
        <v>2.3060041352041671</v>
      </c>
      <c r="O298" s="28"/>
    </row>
    <row r="299" spans="1:15" x14ac:dyDescent="0.3">
      <c r="C299" s="54"/>
      <c r="D299" s="6" t="s">
        <v>138</v>
      </c>
      <c r="E299" s="47">
        <f>_xlfn.T.INV((1+0.95)/2,I288)</f>
        <v>2.3060041352041662</v>
      </c>
    </row>
    <row r="301" spans="1:15" ht="15.6" x14ac:dyDescent="0.3">
      <c r="A301" s="34" t="s">
        <v>173</v>
      </c>
      <c r="B301" s="50" t="s">
        <v>168</v>
      </c>
      <c r="C301" s="50"/>
      <c r="D301" s="50"/>
      <c r="E301" s="50"/>
      <c r="F301" s="50"/>
      <c r="G301" s="50"/>
      <c r="H301" s="50"/>
      <c r="I301" s="50"/>
      <c r="J301" s="50"/>
      <c r="K301" s="50"/>
    </row>
    <row r="302" spans="1:15" ht="14.4" customHeight="1" x14ac:dyDescent="0.3">
      <c r="B302" s="48" t="s">
        <v>199</v>
      </c>
      <c r="C302" s="48"/>
      <c r="D302" s="48"/>
      <c r="E302" s="48"/>
      <c r="F302" s="48"/>
      <c r="G302" s="48"/>
      <c r="H302" s="48"/>
      <c r="I302" s="48"/>
      <c r="J302" s="48"/>
      <c r="K302" s="48"/>
    </row>
    <row r="303" spans="1:15" ht="14.4" customHeight="1" x14ac:dyDescent="0.3">
      <c r="B303" s="49" t="s">
        <v>200</v>
      </c>
      <c r="C303" s="49"/>
      <c r="D303" s="49"/>
      <c r="E303" s="49"/>
      <c r="F303" s="49"/>
      <c r="G303" s="49"/>
      <c r="H303" s="49"/>
      <c r="I303" s="49"/>
      <c r="J303" s="49"/>
      <c r="K303" s="49"/>
    </row>
    <row r="304" spans="1:15" x14ac:dyDescent="0.3">
      <c r="B304" s="49"/>
      <c r="C304" s="49"/>
      <c r="D304" s="49"/>
      <c r="E304" s="49"/>
      <c r="F304" s="49"/>
      <c r="G304" s="49"/>
      <c r="H304" s="49"/>
      <c r="I304" s="49"/>
      <c r="J304" s="49"/>
      <c r="K304" s="49"/>
    </row>
  </sheetData>
  <mergeCells count="172">
    <mergeCell ref="B279:K279"/>
    <mergeCell ref="B250:K250"/>
    <mergeCell ref="B219:K219"/>
    <mergeCell ref="B220:K220"/>
    <mergeCell ref="B221:C221"/>
    <mergeCell ref="C260:D260"/>
    <mergeCell ref="C259:K259"/>
    <mergeCell ref="B254:K257"/>
    <mergeCell ref="B212:K212"/>
    <mergeCell ref="B213:K213"/>
    <mergeCell ref="B177:K177"/>
    <mergeCell ref="B189:K189"/>
    <mergeCell ref="B204:K204"/>
    <mergeCell ref="B209:K209"/>
    <mergeCell ref="B215:K215"/>
    <mergeCell ref="B224:K224"/>
    <mergeCell ref="B242:K242"/>
    <mergeCell ref="B120:K120"/>
    <mergeCell ref="B124:K124"/>
    <mergeCell ref="B152:K152"/>
    <mergeCell ref="B168:K168"/>
    <mergeCell ref="B173:K173"/>
    <mergeCell ref="B179:K179"/>
    <mergeCell ref="B184:K184"/>
    <mergeCell ref="B112:D112"/>
    <mergeCell ref="B121:K121"/>
    <mergeCell ref="B122:C122"/>
    <mergeCell ref="G122:H122"/>
    <mergeCell ref="B153:K153"/>
    <mergeCell ref="B166:C166"/>
    <mergeCell ref="E163:F163"/>
    <mergeCell ref="B154:K155"/>
    <mergeCell ref="B174:K174"/>
    <mergeCell ref="B175:K175"/>
    <mergeCell ref="B176:K176"/>
    <mergeCell ref="B146:K146"/>
    <mergeCell ref="B126:K126"/>
    <mergeCell ref="B140:K140"/>
    <mergeCell ref="B118:K118"/>
    <mergeCell ref="B171:D171"/>
    <mergeCell ref="B180:K180"/>
    <mergeCell ref="C7:K7"/>
    <mergeCell ref="C162:K162"/>
    <mergeCell ref="E8:H8"/>
    <mergeCell ref="B9:D9"/>
    <mergeCell ref="B10:D10"/>
    <mergeCell ref="B11:D11"/>
    <mergeCell ref="B157:K160"/>
    <mergeCell ref="B194:K198"/>
    <mergeCell ref="B53:K56"/>
    <mergeCell ref="B73:D73"/>
    <mergeCell ref="B26:K26"/>
    <mergeCell ref="B14:K14"/>
    <mergeCell ref="B19:K19"/>
    <mergeCell ref="B25:K25"/>
    <mergeCell ref="B43:K43"/>
    <mergeCell ref="C45:D45"/>
    <mergeCell ref="C46:D46"/>
    <mergeCell ref="B31:D31"/>
    <mergeCell ref="B32:D32"/>
    <mergeCell ref="E29:H29"/>
    <mergeCell ref="B30:D30"/>
    <mergeCell ref="B36:D36"/>
    <mergeCell ref="B37:D37"/>
    <mergeCell ref="B109:K109"/>
    <mergeCell ref="B1:K5"/>
    <mergeCell ref="B95:K99"/>
    <mergeCell ref="B17:D17"/>
    <mergeCell ref="B48:K48"/>
    <mergeCell ref="G27:H27"/>
    <mergeCell ref="B50:K51"/>
    <mergeCell ref="B49:K49"/>
    <mergeCell ref="B70:K70"/>
    <mergeCell ref="B75:K75"/>
    <mergeCell ref="B81:K81"/>
    <mergeCell ref="B85:K85"/>
    <mergeCell ref="B90:K90"/>
    <mergeCell ref="G83:H83"/>
    <mergeCell ref="B91:K91"/>
    <mergeCell ref="B16:D16"/>
    <mergeCell ref="E15:K15"/>
    <mergeCell ref="E16:K16"/>
    <mergeCell ref="C44:D44"/>
    <mergeCell ref="B20:K20"/>
    <mergeCell ref="B21:K21"/>
    <mergeCell ref="B22:K22"/>
    <mergeCell ref="B23:K23"/>
    <mergeCell ref="B15:D15"/>
    <mergeCell ref="E35:H35"/>
    <mergeCell ref="B38:D38"/>
    <mergeCell ref="B27:C27"/>
    <mergeCell ref="B66:D66"/>
    <mergeCell ref="C87:D87"/>
    <mergeCell ref="B61:D61"/>
    <mergeCell ref="B76:K76"/>
    <mergeCell ref="B77:K77"/>
    <mergeCell ref="B78:K78"/>
    <mergeCell ref="B79:K79"/>
    <mergeCell ref="B59:D59"/>
    <mergeCell ref="B60:D60"/>
    <mergeCell ref="E58:H58"/>
    <mergeCell ref="B71:D71"/>
    <mergeCell ref="E71:K71"/>
    <mergeCell ref="B72:D72"/>
    <mergeCell ref="E72:K72"/>
    <mergeCell ref="B83:C83"/>
    <mergeCell ref="B82:K82"/>
    <mergeCell ref="B63:D63"/>
    <mergeCell ref="B58:D58"/>
    <mergeCell ref="E63:H63"/>
    <mergeCell ref="B64:D64"/>
    <mergeCell ref="B65:D65"/>
    <mergeCell ref="B110:D110"/>
    <mergeCell ref="E110:K110"/>
    <mergeCell ref="B111:D111"/>
    <mergeCell ref="E111:K111"/>
    <mergeCell ref="B92:K93"/>
    <mergeCell ref="B115:K115"/>
    <mergeCell ref="B116:K116"/>
    <mergeCell ref="B117:K117"/>
    <mergeCell ref="C86:D86"/>
    <mergeCell ref="C88:D88"/>
    <mergeCell ref="C101:K101"/>
    <mergeCell ref="B114:K114"/>
    <mergeCell ref="B169:D169"/>
    <mergeCell ref="E169:K169"/>
    <mergeCell ref="B170:D170"/>
    <mergeCell ref="E170:K170"/>
    <mergeCell ref="B274:K274"/>
    <mergeCell ref="B275:K275"/>
    <mergeCell ref="B276:K276"/>
    <mergeCell ref="B205:D205"/>
    <mergeCell ref="E205:K205"/>
    <mergeCell ref="B206:D206"/>
    <mergeCell ref="E206:K206"/>
    <mergeCell ref="D231:D232"/>
    <mergeCell ref="D233:D234"/>
    <mergeCell ref="B207:D207"/>
    <mergeCell ref="B181:C181"/>
    <mergeCell ref="G182:H182"/>
    <mergeCell ref="G181:H181"/>
    <mergeCell ref="B190:K190"/>
    <mergeCell ref="B216:K216"/>
    <mergeCell ref="B217:C217"/>
    <mergeCell ref="G217:H217"/>
    <mergeCell ref="B191:K192"/>
    <mergeCell ref="B210:K210"/>
    <mergeCell ref="B211:K211"/>
    <mergeCell ref="B302:K302"/>
    <mergeCell ref="B303:K304"/>
    <mergeCell ref="B284:K284"/>
    <mergeCell ref="B301:K301"/>
    <mergeCell ref="G221:H221"/>
    <mergeCell ref="G222:H222"/>
    <mergeCell ref="B248:K248"/>
    <mergeCell ref="B244:K244"/>
    <mergeCell ref="B245:K246"/>
    <mergeCell ref="B280:K280"/>
    <mergeCell ref="B281:C281"/>
    <mergeCell ref="G281:H281"/>
    <mergeCell ref="G282:H282"/>
    <mergeCell ref="C296:C297"/>
    <mergeCell ref="C298:C299"/>
    <mergeCell ref="B277:K277"/>
    <mergeCell ref="B269:D269"/>
    <mergeCell ref="E269:K269"/>
    <mergeCell ref="B270:D270"/>
    <mergeCell ref="E270:K270"/>
    <mergeCell ref="B251:K252"/>
    <mergeCell ref="B271:D271"/>
    <mergeCell ref="B268:K268"/>
    <mergeCell ref="B273:K27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Bobby Flores</dc:creator>
  <cp:lastModifiedBy>Bobby Flores</cp:lastModifiedBy>
  <dcterms:created xsi:type="dcterms:W3CDTF">2023-06-25T21:33:29Z</dcterms:created>
  <dcterms:modified xsi:type="dcterms:W3CDTF">2023-07-09T02:22:08Z</dcterms:modified>
</cp:coreProperties>
</file>