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Bobby Flores\Desktop\Biostatistics\Completed\"/>
    </mc:Choice>
  </mc:AlternateContent>
  <xr:revisionPtr revIDLastSave="0" documentId="13_ncr:1_{9B69D79C-2D31-4DA0-9407-FC789F47E6FC}" xr6:coauthVersionLast="47" xr6:coauthVersionMax="47" xr10:uidLastSave="{00000000-0000-0000-0000-000000000000}"/>
  <bookViews>
    <workbookView xWindow="-15456" yWindow="0" windowWidth="15552" windowHeight="16656" activeTab="1" xr2:uid="{7C963D72-1AC9-49B5-B1FC-74811742CE56}"/>
  </bookViews>
  <sheets>
    <sheet name="Data" sheetId="1" r:id="rId1"/>
    <sheet name="Templ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1" i="1" l="1"/>
  <c r="F14" i="1"/>
  <c r="F35" i="1"/>
  <c r="F119" i="1"/>
  <c r="F118" i="1"/>
  <c r="F138" i="1"/>
  <c r="F140" i="1"/>
  <c r="F72" i="1"/>
  <c r="F73" i="1" s="1"/>
  <c r="F141" i="1"/>
  <c r="F99" i="1"/>
  <c r="F102" i="1" s="1"/>
  <c r="F75" i="1"/>
  <c r="F74" i="1"/>
  <c r="F54" i="1"/>
  <c r="F57" i="1" s="1"/>
  <c r="C58" i="1" s="1"/>
  <c r="C54" i="1"/>
  <c r="C53" i="1"/>
  <c r="C35" i="1"/>
  <c r="F17" i="1"/>
  <c r="F16" i="1"/>
  <c r="H10" i="2"/>
  <c r="H16" i="2" s="1"/>
  <c r="O21" i="2"/>
  <c r="O19" i="2"/>
  <c r="K10" i="2"/>
  <c r="K5" i="2"/>
  <c r="N4" i="2"/>
  <c r="N5" i="2" s="1"/>
  <c r="N2" i="2"/>
  <c r="H4" i="2"/>
  <c r="O20" i="2" s="1"/>
  <c r="H11" i="2"/>
  <c r="H21" i="2" l="1"/>
  <c r="K21" i="2"/>
  <c r="C103" i="1"/>
  <c r="C102" i="1"/>
  <c r="C57" i="1"/>
  <c r="K18" i="2"/>
  <c r="F76" i="1"/>
  <c r="F80" i="1" s="1"/>
  <c r="F144" i="1"/>
  <c r="C145" i="1" s="1"/>
  <c r="F38" i="1"/>
  <c r="C38" i="1" s="1"/>
  <c r="K16" i="2"/>
  <c r="H17" i="2"/>
  <c r="H18" i="2"/>
  <c r="O22" i="2"/>
  <c r="H22" i="2" s="1"/>
  <c r="O23" i="2"/>
  <c r="K23" i="2" s="1"/>
  <c r="H19" i="2"/>
  <c r="H14" i="2"/>
  <c r="H20" i="2"/>
  <c r="H15" i="2"/>
  <c r="F20" i="1" l="1"/>
  <c r="C20" i="1" s="1"/>
  <c r="C144" i="1"/>
  <c r="C39" i="1"/>
  <c r="F79" i="1"/>
  <c r="H23" i="2"/>
  <c r="C21" i="1" l="1"/>
  <c r="C79" i="1"/>
  <c r="C80" i="1"/>
  <c r="F158" i="1" l="1"/>
  <c r="F161" i="1" s="1"/>
  <c r="F165" i="1" l="1"/>
  <c r="F164" i="1"/>
  <c r="C165" i="1" l="1"/>
  <c r="F166" i="1"/>
  <c r="C164" i="1"/>
  <c r="F117" i="1"/>
  <c r="F120" i="1" s="1"/>
  <c r="F124" i="1" l="1"/>
  <c r="F123" i="1"/>
  <c r="C123" i="1" l="1"/>
  <c r="F125" i="1"/>
  <c r="C124" i="1"/>
</calcChain>
</file>

<file path=xl/sharedStrings.xml><?xml version="1.0" encoding="utf-8"?>
<sst xmlns="http://schemas.openxmlformats.org/spreadsheetml/2006/main" count="312" uniqueCount="95">
  <si>
    <t>Suppose we want to design a new placebo-controlled trial to evaluate an experimental medication to increase lung capacity. The primary outcome is peak expiratory flow rate, a continuous variable measured in liters per minute. The primary outcome will be measured after 6 months on treatment. The mean peak expiratory flow rate in adults is 300 liters per minute, with a standard deviation of 50 liters per minute. How many subjects should be enrolled to ensure 80% power to detect a difference of 15 liters per minute with a two-sided test and α = 0.05?</t>
  </si>
  <si>
    <t>An investigator wants to estimate caffeine consumption in high school students. How many students would be required to ensure that a 95% confidence interval estimate for the mean caffeine intake (measured in mg) is within 15 mg of the true mean? Assume that the standard deviation in caffeine intake is 68 mg.</t>
  </si>
  <si>
    <t>Consider the study proposed in Problem 2. How many students would be required to estimate the proportion of students who consume caffeine? Suppose we want the estimate to be within 5% of the true proportion with 95% confidence.</t>
  </si>
  <si>
    <t>A clinical trial was conducted comparing a new compound designed to improve wound healing in trauma patients to a placebo. After treatment for 5 days, 58% of the patients taking the new compound had a substantial reduction in the size of their wound as compared to 44% in the placebo group. The trial failed to show significance. How many subjects would be required to detect the difference in proportions observed in the trial with 80% power? A two-sided test is planned at α = 0.05.</t>
  </si>
  <si>
    <t>A crossover trial is planned to evaluate the impact of an educational intervention program to reduce alcohol consumption in patients determined to be at risk for alcohol problems. The plan is to measure alcohol consumption (the number of drinks on a typical drinking day) before the intervention and then again after participants complete the educational program. How many participants would be required to ensure that a 95% confidence interval for the mean difference in the number of drinks is within two drinks of the true mean difference? Assume that the standard deviation of the difference in the mean number of drinks is 6.7 drinks.</t>
  </si>
  <si>
    <t>An investigator wants to design a study to estimate the difference in the proportions of men and women who develop early-onset cardiovascular disease (defined as cardiovascular disease before age 50). A study conducted 10 years ago found that 15% and 8% of men and women, respectively, developed early-onset cardiovascular disease. How many men and women are needed to generate a 95% confidence interval estimate for the difference in proportions with a margin of error not exceeding 4%?</t>
  </si>
  <si>
    <t>The mean body mass index (BMI) for boys aged 12 is 23.6 kg/m2. An investigator wants to test whether the BMI is higher in boys aged 12 living in New York City. How many boys are needed to ensure that a two-sided test of hypothesis has 80% power to detect a difference of 2 kg/m2 in BMI? Assume that the standard deviation in BMI is 5.7 kg/m2.</t>
  </si>
  <si>
    <t>An investigator wants to design a study to estimate the difference in the mean BMI between boys and girls aged 12 living in New York City. How many 12-year-old boys and girls are needed to ensure that a 95% confidence interval estimate for the difference in mean BMI between boys and girls has a margin of error not exceeding 2 kg/m2? Use the estimate of the variability in BMI from Problem 7</t>
  </si>
  <si>
    <t>E</t>
  </si>
  <si>
    <t>α</t>
  </si>
  <si>
    <t>β</t>
  </si>
  <si>
    <t>n</t>
  </si>
  <si>
    <t>Looking at page 26 in the slides…</t>
  </si>
  <si>
    <t>✅ Continuous outcome</t>
  </si>
  <si>
    <t>✅ One Sample</t>
  </si>
  <si>
    <t>✅ Dichotomous outcome</t>
  </si>
  <si>
    <t>p</t>
  </si>
  <si>
    <t>Sample 1</t>
  </si>
  <si>
    <t>Sample 2</t>
  </si>
  <si>
    <t>General</t>
  </si>
  <si>
    <t>Continuous</t>
  </si>
  <si>
    <t>Dichotomous</t>
  </si>
  <si>
    <t>Matched</t>
  </si>
  <si>
    <t>σ</t>
  </si>
  <si>
    <t>1-p</t>
  </si>
  <si>
    <r>
      <t>n</t>
    </r>
    <r>
      <rPr>
        <vertAlign val="subscript"/>
        <sz val="11"/>
        <color theme="1"/>
        <rFont val="Calibri"/>
        <family val="2"/>
        <scheme val="minor"/>
      </rPr>
      <t>1</t>
    </r>
  </si>
  <si>
    <r>
      <t>n</t>
    </r>
    <r>
      <rPr>
        <vertAlign val="subscript"/>
        <sz val="11"/>
        <color theme="1"/>
        <rFont val="Calibri"/>
        <family val="2"/>
        <scheme val="minor"/>
      </rPr>
      <t>2</t>
    </r>
  </si>
  <si>
    <r>
      <t>σ</t>
    </r>
    <r>
      <rPr>
        <vertAlign val="subscript"/>
        <sz val="11"/>
        <color theme="1"/>
        <rFont val="Calibri"/>
        <family val="2"/>
        <scheme val="minor"/>
      </rPr>
      <t>1</t>
    </r>
  </si>
  <si>
    <r>
      <t>σ</t>
    </r>
    <r>
      <rPr>
        <vertAlign val="subscript"/>
        <sz val="11"/>
        <color theme="1"/>
        <rFont val="Calibri"/>
        <family val="2"/>
        <scheme val="minor"/>
      </rPr>
      <t>2</t>
    </r>
  </si>
  <si>
    <r>
      <t>(Zσ/E)</t>
    </r>
    <r>
      <rPr>
        <vertAlign val="superscript"/>
        <sz val="11"/>
        <color theme="1"/>
        <rFont val="Calibri"/>
        <family val="2"/>
        <scheme val="minor"/>
      </rPr>
      <t>2</t>
    </r>
  </si>
  <si>
    <r>
      <t>p(1-p)(Z/E)</t>
    </r>
    <r>
      <rPr>
        <vertAlign val="superscript"/>
        <sz val="11"/>
        <color theme="1"/>
        <rFont val="Calibri"/>
        <family val="2"/>
        <scheme val="minor"/>
      </rPr>
      <t>2</t>
    </r>
  </si>
  <si>
    <r>
      <t>2(Zσ</t>
    </r>
    <r>
      <rPr>
        <vertAlign val="subscript"/>
        <sz val="11"/>
        <color theme="1"/>
        <rFont val="Calibri"/>
        <family val="2"/>
        <scheme val="minor"/>
      </rPr>
      <t>1</t>
    </r>
    <r>
      <rPr>
        <sz val="11"/>
        <color theme="1"/>
        <rFont val="Calibri"/>
        <family val="2"/>
        <scheme val="minor"/>
      </rPr>
      <t>/E)</t>
    </r>
    <r>
      <rPr>
        <vertAlign val="superscript"/>
        <sz val="11"/>
        <color theme="1"/>
        <rFont val="Calibri"/>
        <family val="2"/>
        <scheme val="minor"/>
      </rPr>
      <t>2</t>
    </r>
  </si>
  <si>
    <r>
      <t>2(Zσ</t>
    </r>
    <r>
      <rPr>
        <vertAlign val="subscript"/>
        <sz val="11"/>
        <color theme="1"/>
        <rFont val="Calibri"/>
        <family val="2"/>
        <scheme val="minor"/>
      </rPr>
      <t>2</t>
    </r>
    <r>
      <rPr>
        <sz val="11"/>
        <color theme="1"/>
        <rFont val="Calibri"/>
        <family val="2"/>
        <scheme val="minor"/>
      </rPr>
      <t>/E)</t>
    </r>
    <r>
      <rPr>
        <vertAlign val="superscript"/>
        <sz val="11"/>
        <color theme="1"/>
        <rFont val="Calibri"/>
        <family val="2"/>
        <scheme val="minor"/>
      </rPr>
      <t>2</t>
    </r>
  </si>
  <si>
    <r>
      <t>(Zσ</t>
    </r>
    <r>
      <rPr>
        <vertAlign val="subscript"/>
        <sz val="11"/>
        <color theme="1"/>
        <rFont val="Calibri"/>
        <family val="2"/>
        <scheme val="minor"/>
      </rPr>
      <t>d</t>
    </r>
    <r>
      <rPr>
        <sz val="11"/>
        <color theme="1"/>
        <rFont val="Calibri"/>
        <family val="2"/>
        <scheme val="minor"/>
      </rPr>
      <t>/E)</t>
    </r>
    <r>
      <rPr>
        <vertAlign val="superscript"/>
        <sz val="11"/>
        <color theme="1"/>
        <rFont val="Calibri"/>
        <family val="2"/>
        <scheme val="minor"/>
      </rPr>
      <t>2</t>
    </r>
  </si>
  <si>
    <r>
      <t>[p</t>
    </r>
    <r>
      <rPr>
        <vertAlign val="subscript"/>
        <sz val="11"/>
        <color theme="1"/>
        <rFont val="Calibri"/>
        <family val="2"/>
        <scheme val="minor"/>
      </rPr>
      <t>1</t>
    </r>
    <r>
      <rPr>
        <sz val="11"/>
        <color theme="1"/>
        <rFont val="Calibri"/>
        <family val="2"/>
        <scheme val="minor"/>
      </rPr>
      <t>(1-p</t>
    </r>
    <r>
      <rPr>
        <vertAlign val="subscript"/>
        <sz val="11"/>
        <color theme="1"/>
        <rFont val="Calibri"/>
        <family val="2"/>
        <scheme val="minor"/>
      </rPr>
      <t>1</t>
    </r>
    <r>
      <rPr>
        <sz val="11"/>
        <color theme="1"/>
        <rFont val="Calibri"/>
        <family val="2"/>
        <scheme val="minor"/>
      </rPr>
      <t>)+p</t>
    </r>
    <r>
      <rPr>
        <vertAlign val="subscript"/>
        <sz val="11"/>
        <color theme="1"/>
        <rFont val="Calibri"/>
        <family val="2"/>
        <scheme val="minor"/>
      </rPr>
      <t>2</t>
    </r>
    <r>
      <rPr>
        <sz val="11"/>
        <color theme="1"/>
        <rFont val="Calibri"/>
        <family val="2"/>
        <scheme val="minor"/>
      </rPr>
      <t>(1-p</t>
    </r>
    <r>
      <rPr>
        <vertAlign val="subscript"/>
        <sz val="11"/>
        <color theme="1"/>
        <rFont val="Calibri"/>
        <family val="2"/>
        <scheme val="minor"/>
      </rPr>
      <t>2</t>
    </r>
    <r>
      <rPr>
        <sz val="11"/>
        <color theme="1"/>
        <rFont val="Calibri"/>
        <family val="2"/>
        <scheme val="minor"/>
      </rPr>
      <t>)](Z/E)</t>
    </r>
    <r>
      <rPr>
        <vertAlign val="superscript"/>
        <sz val="11"/>
        <color theme="1"/>
        <rFont val="Calibri"/>
        <family val="2"/>
        <scheme val="minor"/>
      </rPr>
      <t>2</t>
    </r>
  </si>
  <si>
    <t>ES</t>
  </si>
  <si>
    <r>
      <t>|µ</t>
    </r>
    <r>
      <rPr>
        <vertAlign val="subscript"/>
        <sz val="11"/>
        <color theme="1"/>
        <rFont val="Calibri"/>
        <family val="2"/>
        <scheme val="minor"/>
      </rPr>
      <t>1</t>
    </r>
    <r>
      <rPr>
        <sz val="11"/>
        <color theme="1"/>
        <rFont val="Calibri"/>
        <family val="2"/>
        <scheme val="minor"/>
      </rPr>
      <t>-µ</t>
    </r>
    <r>
      <rPr>
        <vertAlign val="subscript"/>
        <sz val="11"/>
        <color theme="1"/>
        <rFont val="Calibri"/>
        <family val="2"/>
        <scheme val="minor"/>
      </rPr>
      <t>0</t>
    </r>
    <r>
      <rPr>
        <sz val="11"/>
        <color theme="1"/>
        <rFont val="Calibri"/>
        <family val="2"/>
        <scheme val="minor"/>
      </rPr>
      <t>|/σ</t>
    </r>
  </si>
  <si>
    <r>
      <t>((Z</t>
    </r>
    <r>
      <rPr>
        <vertAlign val="subscript"/>
        <sz val="11"/>
        <color theme="1"/>
        <rFont val="Calibri"/>
        <family val="2"/>
        <scheme val="minor"/>
      </rPr>
      <t>1-α/2</t>
    </r>
    <r>
      <rPr>
        <sz val="11"/>
        <color theme="1"/>
        <rFont val="Calibri"/>
        <family val="2"/>
        <scheme val="minor"/>
      </rPr>
      <t>+Z</t>
    </r>
    <r>
      <rPr>
        <vertAlign val="subscript"/>
        <sz val="11"/>
        <color theme="1"/>
        <rFont val="Calibri"/>
        <family val="2"/>
        <scheme val="minor"/>
      </rPr>
      <t>1-β</t>
    </r>
    <r>
      <rPr>
        <sz val="11"/>
        <color theme="1"/>
        <rFont val="Calibri"/>
        <family val="2"/>
        <scheme val="minor"/>
      </rPr>
      <t>)/ES)</t>
    </r>
    <r>
      <rPr>
        <vertAlign val="superscript"/>
        <sz val="11"/>
        <color theme="1"/>
        <rFont val="Calibri"/>
        <family val="2"/>
        <scheme val="minor"/>
      </rPr>
      <t>2</t>
    </r>
  </si>
  <si>
    <r>
      <t>|p</t>
    </r>
    <r>
      <rPr>
        <vertAlign val="subscript"/>
        <sz val="11"/>
        <color theme="1"/>
        <rFont val="Calibri"/>
        <family val="2"/>
        <scheme val="minor"/>
      </rPr>
      <t>1</t>
    </r>
    <r>
      <rPr>
        <sz val="11"/>
        <color theme="1"/>
        <rFont val="Calibri"/>
        <family val="2"/>
        <scheme val="minor"/>
      </rPr>
      <t>-p</t>
    </r>
    <r>
      <rPr>
        <vertAlign val="subscript"/>
        <sz val="11"/>
        <color theme="1"/>
        <rFont val="Calibri"/>
        <family val="2"/>
        <scheme val="minor"/>
      </rPr>
      <t>0</t>
    </r>
    <r>
      <rPr>
        <sz val="11"/>
        <color theme="1"/>
        <rFont val="Calibri"/>
        <family val="2"/>
        <scheme val="minor"/>
      </rPr>
      <t>|/(p</t>
    </r>
    <r>
      <rPr>
        <vertAlign val="subscript"/>
        <sz val="11"/>
        <color theme="1"/>
        <rFont val="Calibri"/>
        <family val="2"/>
        <scheme val="minor"/>
      </rPr>
      <t>0</t>
    </r>
    <r>
      <rPr>
        <sz val="11"/>
        <color theme="1"/>
        <rFont val="Calibri"/>
        <family val="2"/>
        <scheme val="minor"/>
      </rPr>
      <t>(1-p</t>
    </r>
    <r>
      <rPr>
        <vertAlign val="subscript"/>
        <sz val="11"/>
        <color theme="1"/>
        <rFont val="Calibri"/>
        <family val="2"/>
        <scheme val="minor"/>
      </rPr>
      <t>0</t>
    </r>
    <r>
      <rPr>
        <sz val="11"/>
        <color theme="1"/>
        <rFont val="Calibri"/>
        <family val="2"/>
        <scheme val="minor"/>
      </rPr>
      <t>))</t>
    </r>
    <r>
      <rPr>
        <vertAlign val="superscript"/>
        <sz val="11"/>
        <color theme="1"/>
        <rFont val="Calibri"/>
        <family val="2"/>
        <scheme val="minor"/>
      </rPr>
      <t>.5</t>
    </r>
  </si>
  <si>
    <r>
      <t>2((Z</t>
    </r>
    <r>
      <rPr>
        <vertAlign val="subscript"/>
        <sz val="11"/>
        <color theme="1"/>
        <rFont val="Calibri"/>
        <family val="2"/>
        <scheme val="minor"/>
      </rPr>
      <t>1-α/2</t>
    </r>
    <r>
      <rPr>
        <sz val="11"/>
        <color theme="1"/>
        <rFont val="Calibri"/>
        <family val="2"/>
        <scheme val="minor"/>
      </rPr>
      <t>+Z</t>
    </r>
    <r>
      <rPr>
        <vertAlign val="subscript"/>
        <sz val="11"/>
        <color theme="1"/>
        <rFont val="Calibri"/>
        <family val="2"/>
        <scheme val="minor"/>
      </rPr>
      <t>1-β</t>
    </r>
    <r>
      <rPr>
        <sz val="11"/>
        <color theme="1"/>
        <rFont val="Calibri"/>
        <family val="2"/>
        <scheme val="minor"/>
      </rPr>
      <t>)/ES)</t>
    </r>
    <r>
      <rPr>
        <vertAlign val="superscript"/>
        <sz val="11"/>
        <color theme="1"/>
        <rFont val="Calibri"/>
        <family val="2"/>
        <scheme val="minor"/>
      </rPr>
      <t>2</t>
    </r>
  </si>
  <si>
    <r>
      <t>µ</t>
    </r>
    <r>
      <rPr>
        <vertAlign val="subscript"/>
        <sz val="11"/>
        <color theme="1"/>
        <rFont val="Calibri"/>
        <family val="2"/>
        <scheme val="minor"/>
      </rPr>
      <t>d</t>
    </r>
    <r>
      <rPr>
        <sz val="11"/>
        <color theme="1"/>
        <rFont val="Calibri"/>
        <family val="2"/>
        <scheme val="minor"/>
      </rPr>
      <t>/σ</t>
    </r>
  </si>
  <si>
    <r>
      <t>|p</t>
    </r>
    <r>
      <rPr>
        <vertAlign val="subscript"/>
        <sz val="11"/>
        <color theme="1"/>
        <rFont val="Calibri"/>
        <family val="2"/>
        <scheme val="minor"/>
      </rPr>
      <t>1</t>
    </r>
    <r>
      <rPr>
        <sz val="11"/>
        <color theme="1"/>
        <rFont val="Calibri"/>
        <family val="2"/>
        <scheme val="minor"/>
      </rPr>
      <t>-p</t>
    </r>
    <r>
      <rPr>
        <vertAlign val="subscript"/>
        <sz val="11"/>
        <color theme="1"/>
        <rFont val="Calibri"/>
        <family val="2"/>
        <scheme val="minor"/>
      </rPr>
      <t>2</t>
    </r>
    <r>
      <rPr>
        <sz val="11"/>
        <color theme="1"/>
        <rFont val="Calibri"/>
        <family val="2"/>
        <scheme val="minor"/>
      </rPr>
      <t>|/(p(1-p))</t>
    </r>
    <r>
      <rPr>
        <vertAlign val="superscript"/>
        <sz val="11"/>
        <color theme="1"/>
        <rFont val="Calibri"/>
        <family val="2"/>
        <scheme val="minor"/>
      </rPr>
      <t>.5</t>
    </r>
  </si>
  <si>
    <t>pg</t>
  </si>
  <si>
    <r>
      <t>p</t>
    </r>
    <r>
      <rPr>
        <vertAlign val="subscript"/>
        <sz val="11"/>
        <color theme="1"/>
        <rFont val="Calibri"/>
        <family val="2"/>
        <scheme val="minor"/>
      </rPr>
      <t>1</t>
    </r>
  </si>
  <si>
    <r>
      <t>p</t>
    </r>
    <r>
      <rPr>
        <vertAlign val="subscript"/>
        <sz val="11"/>
        <color theme="1"/>
        <rFont val="Calibri"/>
        <family val="2"/>
        <scheme val="minor"/>
      </rPr>
      <t>2</t>
    </r>
  </si>
  <si>
    <r>
      <t>σ</t>
    </r>
    <r>
      <rPr>
        <vertAlign val="subscript"/>
        <sz val="11"/>
        <color theme="1"/>
        <rFont val="Calibri"/>
        <family val="2"/>
        <scheme val="minor"/>
      </rPr>
      <t>d</t>
    </r>
  </si>
  <si>
    <r>
      <t>Z</t>
    </r>
    <r>
      <rPr>
        <vertAlign val="subscript"/>
        <sz val="11"/>
        <color theme="1"/>
        <rFont val="Calibri"/>
        <family val="2"/>
        <scheme val="minor"/>
      </rPr>
      <t>1-α/2</t>
    </r>
  </si>
  <si>
    <r>
      <t>Z</t>
    </r>
    <r>
      <rPr>
        <vertAlign val="subscript"/>
        <sz val="11"/>
        <color theme="1"/>
        <rFont val="Calibri"/>
        <family val="2"/>
        <scheme val="minor"/>
      </rPr>
      <t>1-β</t>
    </r>
  </si>
  <si>
    <r>
      <t>p</t>
    </r>
    <r>
      <rPr>
        <vertAlign val="subscript"/>
        <sz val="11"/>
        <color theme="1"/>
        <rFont val="Calibri"/>
        <family val="2"/>
        <scheme val="minor"/>
      </rPr>
      <t>0</t>
    </r>
  </si>
  <si>
    <r>
      <t>µ</t>
    </r>
    <r>
      <rPr>
        <vertAlign val="subscript"/>
        <sz val="11"/>
        <color theme="1"/>
        <rFont val="Calibri"/>
        <family val="2"/>
        <scheme val="minor"/>
      </rPr>
      <t>0</t>
    </r>
  </si>
  <si>
    <r>
      <t>µ</t>
    </r>
    <r>
      <rPr>
        <vertAlign val="subscript"/>
        <sz val="11"/>
        <color theme="1"/>
        <rFont val="Calibri"/>
        <family val="2"/>
        <scheme val="minor"/>
      </rPr>
      <t>1</t>
    </r>
  </si>
  <si>
    <r>
      <t>µ</t>
    </r>
    <r>
      <rPr>
        <vertAlign val="subscript"/>
        <sz val="11"/>
        <color theme="1"/>
        <rFont val="Calibri"/>
        <family val="2"/>
        <scheme val="minor"/>
      </rPr>
      <t>2</t>
    </r>
  </si>
  <si>
    <r>
      <t>µ</t>
    </r>
    <r>
      <rPr>
        <vertAlign val="subscript"/>
        <sz val="11"/>
        <color theme="1"/>
        <rFont val="Calibri"/>
        <family val="2"/>
        <scheme val="minor"/>
      </rPr>
      <t>d</t>
    </r>
  </si>
  <si>
    <t>Conf. Level</t>
  </si>
  <si>
    <r>
      <t>1-p</t>
    </r>
    <r>
      <rPr>
        <vertAlign val="subscript"/>
        <sz val="11"/>
        <color theme="1"/>
        <rFont val="Calibri"/>
        <family val="2"/>
        <scheme val="minor"/>
      </rPr>
      <t>1</t>
    </r>
  </si>
  <si>
    <r>
      <t>1-p</t>
    </r>
    <r>
      <rPr>
        <vertAlign val="subscript"/>
        <sz val="11"/>
        <color theme="1"/>
        <rFont val="Calibri"/>
        <family val="2"/>
        <scheme val="minor"/>
      </rPr>
      <t>2</t>
    </r>
  </si>
  <si>
    <r>
      <t>1-p</t>
    </r>
    <r>
      <rPr>
        <vertAlign val="subscript"/>
        <sz val="11"/>
        <color theme="1"/>
        <rFont val="Calibri"/>
        <family val="2"/>
        <scheme val="minor"/>
      </rPr>
      <t>0</t>
    </r>
  </si>
  <si>
    <t>Diff / Com</t>
  </si>
  <si>
    <t>Chapter</t>
  </si>
  <si>
    <t>Samples</t>
  </si>
  <si>
    <t>Type</t>
  </si>
  <si>
    <t>CI or Test</t>
  </si>
  <si>
    <t>Confidence Interval</t>
  </si>
  <si>
    <t>Test</t>
  </si>
  <si>
    <t>Null Hypothesis</t>
  </si>
  <si>
    <t>✅ Test</t>
  </si>
  <si>
    <t>Looking at page 32 in the slides…</t>
  </si>
  <si>
    <t>✅ Matched outcome</t>
  </si>
  <si>
    <t>Given</t>
  </si>
  <si>
    <t>Value</t>
  </si>
  <si>
    <t>Calculated</t>
  </si>
  <si>
    <t>Formula</t>
  </si>
  <si>
    <t>✅ Confidence Interval</t>
  </si>
  <si>
    <t>✅ Two Samples</t>
  </si>
  <si>
    <t>✅ Two Sample</t>
  </si>
  <si>
    <t>Looking at page 9 in the slides…</t>
  </si>
  <si>
    <t>Looking at page 7 in the slides…</t>
  </si>
  <si>
    <t>1-Conf. Level</t>
  </si>
  <si>
    <r>
      <t>(p</t>
    </r>
    <r>
      <rPr>
        <vertAlign val="subscript"/>
        <sz val="11"/>
        <color theme="1"/>
        <rFont val="Calibri"/>
        <family val="2"/>
        <scheme val="minor"/>
      </rPr>
      <t>1</t>
    </r>
    <r>
      <rPr>
        <sz val="11"/>
        <color theme="1"/>
        <rFont val="Calibri"/>
        <family val="2"/>
        <scheme val="minor"/>
      </rPr>
      <t>+p</t>
    </r>
    <r>
      <rPr>
        <vertAlign val="subscript"/>
        <sz val="11"/>
        <color theme="1"/>
        <rFont val="Calibri"/>
        <family val="2"/>
        <scheme val="minor"/>
      </rPr>
      <t>2</t>
    </r>
    <r>
      <rPr>
        <sz val="11"/>
        <color theme="1"/>
        <rFont val="Calibri"/>
        <family val="2"/>
        <scheme val="minor"/>
      </rPr>
      <t>)/2</t>
    </r>
  </si>
  <si>
    <t>Looking at page 34 in the slides…</t>
  </si>
  <si>
    <t>Looking at page 16 in the slides…</t>
  </si>
  <si>
    <t>Looking at page 21 in the slides…</t>
  </si>
  <si>
    <t>Verify</t>
  </si>
  <si>
    <r>
      <t>|µ</t>
    </r>
    <r>
      <rPr>
        <vertAlign val="subscript"/>
        <sz val="11"/>
        <color theme="1"/>
        <rFont val="Calibri"/>
        <family val="2"/>
        <scheme val="minor"/>
      </rPr>
      <t>1</t>
    </r>
    <r>
      <rPr>
        <sz val="11"/>
        <color theme="1"/>
        <rFont val="Calibri"/>
        <family val="2"/>
        <scheme val="minor"/>
      </rPr>
      <t>-µ</t>
    </r>
    <r>
      <rPr>
        <vertAlign val="subscript"/>
        <sz val="11"/>
        <color theme="1"/>
        <rFont val="Calibri"/>
        <family val="2"/>
        <scheme val="minor"/>
      </rPr>
      <t>0</t>
    </r>
    <r>
      <rPr>
        <sz val="11"/>
        <color theme="1"/>
        <rFont val="Calibri"/>
        <family val="2"/>
        <scheme val="minor"/>
      </rPr>
      <t>|</t>
    </r>
  </si>
  <si>
    <t>E (n)</t>
  </si>
  <si>
    <t>E (n-1)</t>
  </si>
  <si>
    <t>ES (n)</t>
  </si>
  <si>
    <t>ES (n-1)</t>
  </si>
  <si>
    <t>Pop(s)</t>
  </si>
  <si>
    <t>Conf. Lvl</t>
  </si>
  <si>
    <t>Looking at page 12 in the slides…</t>
  </si>
  <si>
    <r>
      <t>ES µ</t>
    </r>
    <r>
      <rPr>
        <vertAlign val="subscript"/>
        <sz val="11"/>
        <color theme="1"/>
        <rFont val="Calibri"/>
        <family val="2"/>
        <scheme val="minor"/>
      </rPr>
      <t>d</t>
    </r>
    <r>
      <rPr>
        <sz val="11"/>
        <color theme="1"/>
        <rFont val="Calibri"/>
        <family val="2"/>
        <scheme val="minor"/>
      </rPr>
      <t xml:space="preserve"> (n)</t>
    </r>
  </si>
  <si>
    <t>2((Z1-α/2+Z1-β)/ES)2</t>
  </si>
  <si>
    <t>Total</t>
  </si>
  <si>
    <t>Use this for the example problems. It will allow you to see that it is working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</si>
</sst>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Calibri"/>
      <family val="2"/>
      <scheme val="minor"/>
    </font>
    <font>
      <vertAlign val="superscript"/>
      <sz val="11"/>
      <color theme="1"/>
      <name val="Calibri"/>
      <family val="2"/>
      <scheme val="minor"/>
    </font>
    <font>
      <b/>
      <sz val="11"/>
      <color theme="2"/>
      <name val="Calibri"/>
      <family val="2"/>
      <scheme val="minor"/>
    </font>
  </fonts>
  <fills count="11">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rgb="FF99FF99"/>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8">
    <xf numFmtId="0" fontId="0" fillId="0" borderId="0" xfId="0"/>
    <xf numFmtId="0" fontId="0" fillId="2" borderId="0" xfId="0" applyFill="1"/>
    <xf numFmtId="0" fontId="0" fillId="3" borderId="0" xfId="0" applyFill="1"/>
    <xf numFmtId="0" fontId="0" fillId="5" borderId="0" xfId="0" applyFill="1"/>
    <xf numFmtId="0" fontId="0" fillId="0" borderId="0" xfId="0" applyAlignment="1">
      <alignment horizontal="right"/>
    </xf>
    <xf numFmtId="0" fontId="0" fillId="5" borderId="0" xfId="0" applyFill="1" applyAlignment="1">
      <alignment horizontal="right"/>
    </xf>
    <xf numFmtId="0" fontId="5" fillId="6" borderId="0" xfId="0" applyFont="1" applyFill="1"/>
    <xf numFmtId="0" fontId="0" fillId="7" borderId="0" xfId="0" applyFill="1"/>
    <xf numFmtId="0" fontId="0" fillId="0" borderId="0" xfId="0" applyAlignment="1">
      <alignment horizontal="center"/>
    </xf>
    <xf numFmtId="0" fontId="0" fillId="5" borderId="0" xfId="0" applyFill="1" applyAlignment="1">
      <alignment horizontal="left"/>
    </xf>
    <xf numFmtId="0" fontId="1" fillId="9" borderId="0" xfId="0" applyFont="1" applyFill="1"/>
    <xf numFmtId="0" fontId="2" fillId="0" borderId="0" xfId="0" applyFont="1"/>
    <xf numFmtId="0" fontId="0" fillId="2" borderId="0" xfId="0" applyFill="1" applyAlignment="1">
      <alignment horizontal="right"/>
    </xf>
    <xf numFmtId="0" fontId="0" fillId="8" borderId="0" xfId="0" applyFill="1"/>
    <xf numFmtId="0" fontId="0" fillId="8" borderId="1" xfId="0" applyFill="1" applyBorder="1"/>
    <xf numFmtId="0" fontId="0" fillId="8" borderId="0" xfId="0" applyFill="1" applyAlignment="1">
      <alignment horizontal="right"/>
    </xf>
    <xf numFmtId="0" fontId="0" fillId="8" borderId="1" xfId="0" applyFill="1" applyBorder="1" applyAlignment="1">
      <alignment horizontal="right"/>
    </xf>
    <xf numFmtId="0" fontId="0" fillId="8" borderId="3" xfId="0" applyFill="1" applyBorder="1"/>
    <xf numFmtId="0" fontId="0" fillId="8" borderId="4" xfId="0" applyFill="1" applyBorder="1"/>
    <xf numFmtId="0" fontId="0" fillId="4" borderId="0" xfId="0" applyFill="1" applyAlignment="1">
      <alignment horizontal="left" vertical="top" wrapText="1"/>
    </xf>
    <xf numFmtId="0" fontId="1" fillId="9" borderId="0" xfId="0" applyFont="1" applyFill="1" applyAlignment="1">
      <alignment horizontal="center"/>
    </xf>
    <xf numFmtId="0" fontId="0" fillId="0" borderId="0" xfId="0" applyAlignment="1">
      <alignment horizontal="center"/>
    </xf>
    <xf numFmtId="0" fontId="0" fillId="3" borderId="0" xfId="0" applyFill="1" applyAlignment="1">
      <alignment horizontal="left" wrapText="1"/>
    </xf>
    <xf numFmtId="0" fontId="0" fillId="3" borderId="0" xfId="0" applyFill="1" applyAlignment="1">
      <alignment horizontal="left" vertical="top" wrapText="1"/>
    </xf>
    <xf numFmtId="0" fontId="0" fillId="8" borderId="2" xfId="0" applyFill="1" applyBorder="1" applyAlignment="1">
      <alignment horizontal="center"/>
    </xf>
    <xf numFmtId="0" fontId="0" fillId="8" borderId="0" xfId="0" applyFill="1" applyAlignment="1">
      <alignment horizontal="center"/>
    </xf>
    <xf numFmtId="0" fontId="0" fillId="2" borderId="0" xfId="0" applyFill="1" applyAlignment="1">
      <alignment horizontal="center"/>
    </xf>
    <xf numFmtId="0" fontId="0" fillId="10" borderId="0" xfId="0" applyFill="1" applyAlignment="1">
      <alignment wrapText="1"/>
    </xf>
  </cellXfs>
  <cellStyles count="1">
    <cellStyle name="Normal" xfId="0" builtinId="0"/>
  </cellStyles>
  <dxfs count="0"/>
  <tableStyles count="0" defaultTableStyle="TableStyleMedium2" defaultPivotStyle="PivotStyleLight16"/>
  <colors>
    <mruColors>
      <color rgb="FF99FF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1EC9-7142-4290-95D8-07F8CCDD1367}">
  <dimension ref="A1:K166"/>
  <sheetViews>
    <sheetView workbookViewId="0">
      <selection activeCell="G15" sqref="G15:I15"/>
    </sheetView>
  </sheetViews>
  <sheetFormatPr defaultRowHeight="14.4" x14ac:dyDescent="0.3"/>
  <cols>
    <col min="12" max="12" width="11.6640625" bestFit="1" customWidth="1"/>
    <col min="13" max="13" width="14.88671875" bestFit="1" customWidth="1"/>
    <col min="15" max="15" width="20.21875" bestFit="1" customWidth="1"/>
    <col min="18" max="18" width="20.21875" bestFit="1" customWidth="1"/>
  </cols>
  <sheetData>
    <row r="1" spans="1:11" ht="14.4" customHeight="1" x14ac:dyDescent="0.3">
      <c r="A1" s="2">
        <v>1</v>
      </c>
      <c r="B1" s="22" t="s">
        <v>0</v>
      </c>
      <c r="C1" s="22"/>
      <c r="D1" s="22"/>
      <c r="E1" s="22"/>
      <c r="F1" s="22"/>
      <c r="G1" s="22"/>
      <c r="H1" s="22"/>
      <c r="I1" s="22"/>
      <c r="J1" s="22"/>
      <c r="K1" s="22"/>
    </row>
    <row r="2" spans="1:11" x14ac:dyDescent="0.3">
      <c r="A2" s="2"/>
      <c r="B2" s="22"/>
      <c r="C2" s="22"/>
      <c r="D2" s="22"/>
      <c r="E2" s="22"/>
      <c r="F2" s="22"/>
      <c r="G2" s="22"/>
      <c r="H2" s="22"/>
      <c r="I2" s="22"/>
      <c r="J2" s="22"/>
      <c r="K2" s="22"/>
    </row>
    <row r="3" spans="1:11" x14ac:dyDescent="0.3">
      <c r="A3" s="2"/>
      <c r="B3" s="22"/>
      <c r="C3" s="22"/>
      <c r="D3" s="22"/>
      <c r="E3" s="22"/>
      <c r="F3" s="22"/>
      <c r="G3" s="22"/>
      <c r="H3" s="22"/>
      <c r="I3" s="22"/>
      <c r="J3" s="22"/>
      <c r="K3" s="22"/>
    </row>
    <row r="4" spans="1:11" x14ac:dyDescent="0.3">
      <c r="A4" s="2"/>
      <c r="B4" s="22"/>
      <c r="C4" s="22"/>
      <c r="D4" s="22"/>
      <c r="E4" s="22"/>
      <c r="F4" s="22"/>
      <c r="G4" s="22"/>
      <c r="H4" s="22"/>
      <c r="I4" s="22"/>
      <c r="J4" s="22"/>
      <c r="K4" s="22"/>
    </row>
    <row r="5" spans="1:11" x14ac:dyDescent="0.3">
      <c r="A5" s="2"/>
      <c r="B5" s="22"/>
      <c r="C5" s="22"/>
      <c r="D5" s="22"/>
      <c r="E5" s="22"/>
      <c r="F5" s="22"/>
      <c r="G5" s="22"/>
      <c r="H5" s="22"/>
      <c r="I5" s="22"/>
      <c r="J5" s="22"/>
      <c r="K5" s="22"/>
    </row>
    <row r="6" spans="1:11" x14ac:dyDescent="0.3">
      <c r="A6" s="2"/>
      <c r="B6" s="22"/>
      <c r="C6" s="22"/>
      <c r="D6" s="22"/>
      <c r="E6" s="22"/>
      <c r="F6" s="22"/>
      <c r="G6" s="22"/>
      <c r="H6" s="22"/>
      <c r="I6" s="22"/>
      <c r="J6" s="22"/>
      <c r="K6" s="22"/>
    </row>
    <row r="8" spans="1:11" x14ac:dyDescent="0.3">
      <c r="B8" s="19" t="s">
        <v>66</v>
      </c>
      <c r="C8" s="19"/>
      <c r="D8" s="19"/>
      <c r="E8" s="19"/>
      <c r="F8" s="19"/>
      <c r="G8" s="19"/>
      <c r="H8" s="19"/>
      <c r="I8" s="19"/>
      <c r="J8" s="19"/>
      <c r="K8" s="19"/>
    </row>
    <row r="9" spans="1:11" ht="14.4" customHeight="1" x14ac:dyDescent="0.3">
      <c r="B9" s="19" t="s">
        <v>14</v>
      </c>
      <c r="C9" s="19"/>
      <c r="D9" s="19"/>
      <c r="E9" s="19"/>
      <c r="F9" s="19"/>
      <c r="G9" s="19"/>
      <c r="H9" s="19"/>
      <c r="I9" s="19"/>
      <c r="J9" s="19"/>
      <c r="K9" s="19"/>
    </row>
    <row r="10" spans="1:11" x14ac:dyDescent="0.3">
      <c r="B10" s="19" t="s">
        <v>67</v>
      </c>
      <c r="C10" s="19"/>
      <c r="D10" s="19"/>
      <c r="E10" s="19"/>
      <c r="F10" s="19"/>
      <c r="G10" s="19"/>
      <c r="H10" s="19"/>
      <c r="I10" s="19"/>
      <c r="J10" s="19"/>
      <c r="K10" s="19"/>
    </row>
    <row r="11" spans="1:11" x14ac:dyDescent="0.3">
      <c r="B11" s="19" t="s">
        <v>65</v>
      </c>
      <c r="C11" s="19"/>
      <c r="D11" s="19"/>
      <c r="E11" s="19"/>
      <c r="F11" s="19"/>
      <c r="G11" s="19"/>
      <c r="H11" s="19"/>
      <c r="I11" s="19"/>
      <c r="J11" s="19"/>
      <c r="K11" s="19"/>
    </row>
    <row r="13" spans="1:11" x14ac:dyDescent="0.3">
      <c r="B13" s="10" t="s">
        <v>68</v>
      </c>
      <c r="C13" s="10" t="s">
        <v>69</v>
      </c>
      <c r="D13" s="11"/>
      <c r="E13" s="10" t="s">
        <v>70</v>
      </c>
      <c r="F13" s="10" t="s">
        <v>69</v>
      </c>
      <c r="G13" s="20" t="s">
        <v>71</v>
      </c>
      <c r="H13" s="20"/>
      <c r="I13" s="20"/>
    </row>
    <row r="14" spans="1:11" ht="15.6" x14ac:dyDescent="0.35">
      <c r="B14" s="1" t="s">
        <v>52</v>
      </c>
      <c r="C14" s="1">
        <v>15</v>
      </c>
      <c r="E14" t="s">
        <v>35</v>
      </c>
      <c r="F14">
        <f>C14/C15</f>
        <v>0.3</v>
      </c>
      <c r="G14" s="21" t="s">
        <v>40</v>
      </c>
      <c r="H14" s="21"/>
      <c r="I14" s="21"/>
    </row>
    <row r="15" spans="1:11" x14ac:dyDescent="0.3">
      <c r="B15" s="4" t="s">
        <v>23</v>
      </c>
      <c r="C15">
        <v>50</v>
      </c>
      <c r="G15" s="21"/>
      <c r="H15" s="21"/>
      <c r="I15" s="21"/>
    </row>
    <row r="16" spans="1:11" ht="15.6" x14ac:dyDescent="0.35">
      <c r="B16" s="4" t="s">
        <v>9</v>
      </c>
      <c r="C16">
        <v>0.05</v>
      </c>
      <c r="E16" t="s">
        <v>46</v>
      </c>
      <c r="F16">
        <f>_xlfn.NORM.INV(1-C16/2,0,1)</f>
        <v>1.9599639845400536</v>
      </c>
    </row>
    <row r="17" spans="1:11" ht="15.6" x14ac:dyDescent="0.35">
      <c r="B17" s="4" t="s">
        <v>10</v>
      </c>
      <c r="C17">
        <v>0.8</v>
      </c>
      <c r="E17" t="s">
        <v>47</v>
      </c>
      <c r="F17">
        <f>_xlfn.NORM.INV(C17,0,1)</f>
        <v>0.84162123357291474</v>
      </c>
    </row>
    <row r="18" spans="1:11" x14ac:dyDescent="0.3">
      <c r="B18" s="4"/>
    </row>
    <row r="19" spans="1:11" ht="15" thickBot="1" x14ac:dyDescent="0.35">
      <c r="B19" s="10" t="s">
        <v>82</v>
      </c>
      <c r="C19" s="10" t="s">
        <v>69</v>
      </c>
      <c r="E19" s="10" t="s">
        <v>88</v>
      </c>
      <c r="F19" s="10" t="s">
        <v>69</v>
      </c>
      <c r="G19" s="20" t="s">
        <v>71</v>
      </c>
      <c r="H19" s="20"/>
      <c r="I19" s="20"/>
    </row>
    <row r="20" spans="1:11" ht="17.399999999999999" thickBot="1" x14ac:dyDescent="0.4">
      <c r="B20" s="3" t="s">
        <v>91</v>
      </c>
      <c r="C20" s="3">
        <f>(F16+F17)*C15/SQRT(F20)</f>
        <v>14.932499385824348</v>
      </c>
      <c r="E20" s="13" t="s">
        <v>11</v>
      </c>
      <c r="F20" s="14">
        <f>ROUNDUP(((F16+F17)/F14)^2,0)</f>
        <v>88</v>
      </c>
      <c r="G20" s="24" t="s">
        <v>37</v>
      </c>
      <c r="H20" s="25"/>
      <c r="I20" s="25"/>
    </row>
    <row r="21" spans="1:11" x14ac:dyDescent="0.3">
      <c r="B21" s="3" t="s">
        <v>87</v>
      </c>
      <c r="C21" s="3">
        <f>(F16+F17)*C15/SQRT(F20-1)</f>
        <v>15.018073148775954</v>
      </c>
    </row>
    <row r="23" spans="1:11" x14ac:dyDescent="0.3">
      <c r="A23" s="2">
        <v>2</v>
      </c>
      <c r="B23" s="23" t="s">
        <v>1</v>
      </c>
      <c r="C23" s="23"/>
      <c r="D23" s="23"/>
      <c r="E23" s="23"/>
      <c r="F23" s="23"/>
      <c r="G23" s="23"/>
      <c r="H23" s="23"/>
      <c r="I23" s="23"/>
      <c r="J23" s="23"/>
      <c r="K23" s="23"/>
    </row>
    <row r="24" spans="1:11" x14ac:dyDescent="0.3">
      <c r="A24" s="2"/>
      <c r="B24" s="23"/>
      <c r="C24" s="23"/>
      <c r="D24" s="23"/>
      <c r="E24" s="23"/>
      <c r="F24" s="23"/>
      <c r="G24" s="23"/>
      <c r="H24" s="23"/>
      <c r="I24" s="23"/>
      <c r="J24" s="23"/>
      <c r="K24" s="23"/>
    </row>
    <row r="25" spans="1:11" x14ac:dyDescent="0.3">
      <c r="A25" s="2"/>
      <c r="B25" s="23"/>
      <c r="C25" s="23"/>
      <c r="D25" s="23"/>
      <c r="E25" s="23"/>
      <c r="F25" s="23"/>
      <c r="G25" s="23"/>
      <c r="H25" s="23"/>
      <c r="I25" s="23"/>
      <c r="J25" s="23"/>
      <c r="K25" s="23"/>
    </row>
    <row r="27" spans="1:11" x14ac:dyDescent="0.3">
      <c r="B27" s="19" t="s">
        <v>76</v>
      </c>
      <c r="C27" s="19"/>
      <c r="D27" s="19"/>
      <c r="E27" s="19"/>
      <c r="F27" s="19"/>
      <c r="G27" s="19"/>
      <c r="H27" s="19"/>
      <c r="I27" s="19"/>
      <c r="J27" s="19"/>
      <c r="K27" s="19"/>
    </row>
    <row r="28" spans="1:11" ht="14.4" customHeight="1" x14ac:dyDescent="0.3">
      <c r="B28" s="19" t="s">
        <v>14</v>
      </c>
      <c r="C28" s="19"/>
      <c r="D28" s="19"/>
      <c r="E28" s="19"/>
      <c r="F28" s="19"/>
      <c r="G28" s="19"/>
      <c r="H28" s="19"/>
      <c r="I28" s="19"/>
      <c r="J28" s="19"/>
      <c r="K28" s="19"/>
    </row>
    <row r="29" spans="1:11" x14ac:dyDescent="0.3">
      <c r="B29" s="19" t="s">
        <v>13</v>
      </c>
      <c r="C29" s="19"/>
      <c r="D29" s="19"/>
      <c r="E29" s="19"/>
      <c r="F29" s="19"/>
      <c r="G29" s="19"/>
      <c r="H29" s="19"/>
      <c r="I29" s="19"/>
      <c r="J29" s="19"/>
      <c r="K29" s="19"/>
    </row>
    <row r="30" spans="1:11" x14ac:dyDescent="0.3">
      <c r="B30" s="19" t="s">
        <v>72</v>
      </c>
      <c r="C30" s="19"/>
      <c r="D30" s="19"/>
      <c r="E30" s="19"/>
      <c r="F30" s="19"/>
      <c r="G30" s="19"/>
      <c r="H30" s="19"/>
      <c r="I30" s="19"/>
      <c r="J30" s="19"/>
      <c r="K30" s="19"/>
    </row>
    <row r="32" spans="1:11" x14ac:dyDescent="0.3">
      <c r="B32" s="10" t="s">
        <v>68</v>
      </c>
      <c r="C32" s="10" t="s">
        <v>69</v>
      </c>
      <c r="D32" s="11"/>
      <c r="E32" s="10" t="s">
        <v>70</v>
      </c>
      <c r="F32" s="10" t="s">
        <v>69</v>
      </c>
      <c r="G32" s="20" t="s">
        <v>71</v>
      </c>
      <c r="H32" s="20"/>
      <c r="I32" s="20"/>
    </row>
    <row r="33" spans="1:11" x14ac:dyDescent="0.3">
      <c r="B33" s="12" t="s">
        <v>8</v>
      </c>
      <c r="C33" s="1">
        <v>15</v>
      </c>
      <c r="E33" s="4" t="s">
        <v>9</v>
      </c>
      <c r="F33">
        <v>0.05</v>
      </c>
      <c r="G33" s="21" t="s">
        <v>77</v>
      </c>
      <c r="H33" s="21"/>
      <c r="I33" s="21"/>
    </row>
    <row r="34" spans="1:11" x14ac:dyDescent="0.3">
      <c r="B34" s="4" t="s">
        <v>23</v>
      </c>
      <c r="C34">
        <v>68</v>
      </c>
      <c r="G34" s="21"/>
      <c r="H34" s="21"/>
      <c r="I34" s="21"/>
    </row>
    <row r="35" spans="1:11" ht="15.6" x14ac:dyDescent="0.35">
      <c r="B35" s="4" t="s">
        <v>89</v>
      </c>
      <c r="C35">
        <f>1-F33</f>
        <v>0.95</v>
      </c>
      <c r="E35" s="4" t="s">
        <v>46</v>
      </c>
      <c r="F35">
        <f>_xlfn.NORM.INV(1-F33/2,0,1)</f>
        <v>1.9599639845400536</v>
      </c>
    </row>
    <row r="36" spans="1:11" x14ac:dyDescent="0.3">
      <c r="B36" s="4"/>
      <c r="G36" s="8"/>
      <c r="H36" s="8"/>
    </row>
    <row r="37" spans="1:11" ht="15" thickBot="1" x14ac:dyDescent="0.35">
      <c r="B37" s="10" t="s">
        <v>82</v>
      </c>
      <c r="C37" s="10" t="s">
        <v>69</v>
      </c>
      <c r="E37" s="10" t="s">
        <v>88</v>
      </c>
      <c r="F37" s="10" t="s">
        <v>69</v>
      </c>
      <c r="G37" s="20" t="s">
        <v>71</v>
      </c>
      <c r="H37" s="20"/>
      <c r="I37" s="20"/>
    </row>
    <row r="38" spans="1:11" ht="16.8" thickBot="1" x14ac:dyDescent="0.35">
      <c r="B38" s="3" t="s">
        <v>84</v>
      </c>
      <c r="C38" s="3">
        <f>F35*C34/SQRT(F38)</f>
        <v>14.994896003746069</v>
      </c>
      <c r="E38" s="13" t="s">
        <v>11</v>
      </c>
      <c r="F38" s="14">
        <f>ROUNDUP((F35*C34/C33)^2,0)</f>
        <v>79</v>
      </c>
      <c r="G38" s="24" t="s">
        <v>29</v>
      </c>
      <c r="H38" s="25"/>
      <c r="I38" s="25"/>
    </row>
    <row r="39" spans="1:11" x14ac:dyDescent="0.3">
      <c r="B39" s="3" t="s">
        <v>85</v>
      </c>
      <c r="C39" s="3">
        <f>F35*C34/SQRT(F38-1)</f>
        <v>15.090711010627604</v>
      </c>
    </row>
    <row r="41" spans="1:11" ht="14.4" customHeight="1" x14ac:dyDescent="0.3">
      <c r="A41" s="2">
        <v>3</v>
      </c>
      <c r="B41" s="23" t="s">
        <v>2</v>
      </c>
      <c r="C41" s="23"/>
      <c r="D41" s="23"/>
      <c r="E41" s="23"/>
      <c r="F41" s="23"/>
      <c r="G41" s="23"/>
      <c r="H41" s="23"/>
      <c r="I41" s="23"/>
      <c r="J41" s="23"/>
      <c r="K41" s="23"/>
    </row>
    <row r="42" spans="1:11" x14ac:dyDescent="0.3">
      <c r="A42" s="2"/>
      <c r="B42" s="23"/>
      <c r="C42" s="23"/>
      <c r="D42" s="23"/>
      <c r="E42" s="23"/>
      <c r="F42" s="23"/>
      <c r="G42" s="23"/>
      <c r="H42" s="23"/>
      <c r="I42" s="23"/>
      <c r="J42" s="23"/>
      <c r="K42" s="23"/>
    </row>
    <row r="43" spans="1:11" x14ac:dyDescent="0.3">
      <c r="A43" s="2"/>
      <c r="B43" s="23"/>
      <c r="C43" s="23"/>
      <c r="D43" s="23"/>
      <c r="E43" s="23"/>
      <c r="F43" s="23"/>
      <c r="G43" s="23"/>
      <c r="H43" s="23"/>
      <c r="I43" s="23"/>
      <c r="J43" s="23"/>
      <c r="K43" s="23"/>
    </row>
    <row r="45" spans="1:11" x14ac:dyDescent="0.3">
      <c r="B45" s="19" t="s">
        <v>75</v>
      </c>
      <c r="C45" s="19"/>
      <c r="D45" s="19"/>
      <c r="E45" s="19"/>
      <c r="F45" s="19"/>
      <c r="G45" s="19"/>
      <c r="H45" s="19"/>
      <c r="I45" s="19"/>
      <c r="J45" s="19"/>
      <c r="K45" s="19"/>
    </row>
    <row r="46" spans="1:11" ht="14.4" customHeight="1" x14ac:dyDescent="0.3">
      <c r="B46" s="19" t="s">
        <v>14</v>
      </c>
      <c r="C46" s="19"/>
      <c r="D46" s="19"/>
      <c r="E46" s="19"/>
      <c r="F46" s="19"/>
      <c r="G46" s="19"/>
      <c r="H46" s="19"/>
      <c r="I46" s="19"/>
      <c r="J46" s="19"/>
      <c r="K46" s="19"/>
    </row>
    <row r="47" spans="1:11" x14ac:dyDescent="0.3">
      <c r="B47" s="19" t="s">
        <v>15</v>
      </c>
      <c r="C47" s="19"/>
      <c r="D47" s="19"/>
      <c r="E47" s="19"/>
      <c r="F47" s="19"/>
      <c r="G47" s="19"/>
      <c r="H47" s="19"/>
      <c r="I47" s="19"/>
      <c r="J47" s="19"/>
      <c r="K47" s="19"/>
    </row>
    <row r="48" spans="1:11" x14ac:dyDescent="0.3">
      <c r="B48" s="19" t="s">
        <v>72</v>
      </c>
      <c r="C48" s="19"/>
      <c r="D48" s="19"/>
      <c r="E48" s="19"/>
      <c r="F48" s="19"/>
      <c r="G48" s="19"/>
      <c r="H48" s="19"/>
      <c r="I48" s="19"/>
      <c r="J48" s="19"/>
      <c r="K48" s="19"/>
    </row>
    <row r="50" spans="1:11" x14ac:dyDescent="0.3">
      <c r="B50" s="10" t="s">
        <v>68</v>
      </c>
      <c r="C50" s="10" t="s">
        <v>69</v>
      </c>
      <c r="D50" s="11"/>
      <c r="E50" s="10" t="s">
        <v>70</v>
      </c>
      <c r="F50" s="10" t="s">
        <v>69</v>
      </c>
      <c r="G50" s="20" t="s">
        <v>71</v>
      </c>
      <c r="H50" s="20"/>
      <c r="I50" s="20"/>
    </row>
    <row r="51" spans="1:11" x14ac:dyDescent="0.3">
      <c r="B51" s="12" t="s">
        <v>8</v>
      </c>
      <c r="C51" s="12">
        <v>0.05</v>
      </c>
      <c r="E51" s="4" t="s">
        <v>9</v>
      </c>
      <c r="F51" s="4">
        <v>0.05</v>
      </c>
      <c r="G51" s="21" t="s">
        <v>77</v>
      </c>
      <c r="H51" s="21"/>
      <c r="I51" s="21"/>
    </row>
    <row r="52" spans="1:11" ht="15.6" x14ac:dyDescent="0.35">
      <c r="B52" s="4" t="s">
        <v>43</v>
      </c>
      <c r="C52" s="4">
        <v>0.5</v>
      </c>
      <c r="D52" s="4"/>
      <c r="G52" s="21"/>
      <c r="H52" s="21"/>
      <c r="I52" s="21"/>
    </row>
    <row r="53" spans="1:11" ht="15.6" x14ac:dyDescent="0.35">
      <c r="B53" s="4" t="s">
        <v>54</v>
      </c>
      <c r="C53" s="4">
        <f>1-C52</f>
        <v>0.5</v>
      </c>
      <c r="D53" s="4"/>
    </row>
    <row r="54" spans="1:11" ht="15.6" x14ac:dyDescent="0.35">
      <c r="B54" s="4" t="s">
        <v>89</v>
      </c>
      <c r="C54" s="4">
        <f>1-F51</f>
        <v>0.95</v>
      </c>
      <c r="D54" s="4"/>
      <c r="E54" s="4" t="s">
        <v>46</v>
      </c>
      <c r="F54" s="4">
        <f>_xlfn.NORM.INV(1-F51/2,0,1)</f>
        <v>1.9599639845400536</v>
      </c>
      <c r="G54" s="4"/>
    </row>
    <row r="55" spans="1:11" x14ac:dyDescent="0.3">
      <c r="B55" s="4"/>
      <c r="C55" s="4"/>
      <c r="D55" s="4"/>
      <c r="E55" s="4"/>
      <c r="F55" s="4"/>
      <c r="G55" s="4"/>
    </row>
    <row r="56" spans="1:11" ht="15" thickBot="1" x14ac:dyDescent="0.35">
      <c r="B56" s="10" t="s">
        <v>82</v>
      </c>
      <c r="C56" s="10" t="s">
        <v>69</v>
      </c>
      <c r="D56" s="4"/>
      <c r="E56" s="10" t="s">
        <v>88</v>
      </c>
      <c r="F56" s="10" t="s">
        <v>69</v>
      </c>
      <c r="G56" s="20" t="s">
        <v>71</v>
      </c>
      <c r="H56" s="20"/>
      <c r="I56" s="20"/>
    </row>
    <row r="57" spans="1:11" ht="16.8" thickBot="1" x14ac:dyDescent="0.35">
      <c r="B57" s="3" t="s">
        <v>84</v>
      </c>
      <c r="C57" s="3">
        <f>F54*SQRT(C52*C53/F57)</f>
        <v>4.9944507001986806E-2</v>
      </c>
      <c r="D57" s="4"/>
      <c r="E57" s="15" t="s">
        <v>11</v>
      </c>
      <c r="F57" s="16">
        <f>ROUNDUP(C52*(1-C52)*(F54/C51)^2,0)</f>
        <v>385</v>
      </c>
      <c r="G57" s="24" t="s">
        <v>30</v>
      </c>
      <c r="H57" s="25"/>
      <c r="I57" s="25"/>
    </row>
    <row r="58" spans="1:11" x14ac:dyDescent="0.3">
      <c r="B58" s="3" t="s">
        <v>85</v>
      </c>
      <c r="C58" s="3">
        <f>F54*SQRT(C52*C53/(F57-1))</f>
        <v>5.0009496628701133E-2</v>
      </c>
    </row>
    <row r="60" spans="1:11" ht="14.4" customHeight="1" x14ac:dyDescent="0.3">
      <c r="A60" s="2">
        <v>4</v>
      </c>
      <c r="B60" s="23" t="s">
        <v>3</v>
      </c>
      <c r="C60" s="23"/>
      <c r="D60" s="23"/>
      <c r="E60" s="23"/>
      <c r="F60" s="23"/>
      <c r="G60" s="23"/>
      <c r="H60" s="23"/>
      <c r="I60" s="23"/>
      <c r="J60" s="23"/>
      <c r="K60" s="23"/>
    </row>
    <row r="61" spans="1:11" x14ac:dyDescent="0.3">
      <c r="A61" s="2"/>
      <c r="B61" s="23"/>
      <c r="C61" s="23"/>
      <c r="D61" s="23"/>
      <c r="E61" s="23"/>
      <c r="F61" s="23"/>
      <c r="G61" s="23"/>
      <c r="H61" s="23"/>
      <c r="I61" s="23"/>
      <c r="J61" s="23"/>
      <c r="K61" s="23"/>
    </row>
    <row r="62" spans="1:11" x14ac:dyDescent="0.3">
      <c r="A62" s="2"/>
      <c r="B62" s="23"/>
      <c r="C62" s="23"/>
      <c r="D62" s="23"/>
      <c r="E62" s="23"/>
      <c r="F62" s="23"/>
      <c r="G62" s="23"/>
      <c r="H62" s="23"/>
      <c r="I62" s="23"/>
      <c r="J62" s="23"/>
      <c r="K62" s="23"/>
    </row>
    <row r="63" spans="1:11" x14ac:dyDescent="0.3">
      <c r="A63" s="2"/>
      <c r="B63" s="23"/>
      <c r="C63" s="23"/>
      <c r="D63" s="23"/>
      <c r="E63" s="23"/>
      <c r="F63" s="23"/>
      <c r="G63" s="23"/>
      <c r="H63" s="23"/>
      <c r="I63" s="23"/>
      <c r="J63" s="23"/>
      <c r="K63" s="23"/>
    </row>
    <row r="64" spans="1:11" x14ac:dyDescent="0.3">
      <c r="A64" s="2"/>
      <c r="B64" s="23"/>
      <c r="C64" s="23"/>
      <c r="D64" s="23"/>
      <c r="E64" s="23"/>
      <c r="F64" s="23"/>
      <c r="G64" s="23"/>
      <c r="H64" s="23"/>
      <c r="I64" s="23"/>
      <c r="J64" s="23"/>
      <c r="K64" s="23"/>
    </row>
    <row r="66" spans="2:11" x14ac:dyDescent="0.3">
      <c r="B66" s="19" t="s">
        <v>79</v>
      </c>
      <c r="C66" s="19"/>
      <c r="D66" s="19"/>
      <c r="E66" s="19"/>
      <c r="F66" s="19"/>
      <c r="G66" s="19"/>
      <c r="H66" s="19"/>
      <c r="I66" s="19"/>
      <c r="J66" s="19"/>
      <c r="K66" s="19"/>
    </row>
    <row r="67" spans="2:11" ht="14.4" customHeight="1" x14ac:dyDescent="0.3">
      <c r="B67" s="19" t="s">
        <v>73</v>
      </c>
      <c r="C67" s="19"/>
      <c r="D67" s="19"/>
      <c r="E67" s="19"/>
      <c r="F67" s="19"/>
      <c r="G67" s="19"/>
      <c r="H67" s="19"/>
      <c r="I67" s="19"/>
      <c r="J67" s="19"/>
      <c r="K67" s="19"/>
    </row>
    <row r="68" spans="2:11" x14ac:dyDescent="0.3">
      <c r="B68" s="19" t="s">
        <v>15</v>
      </c>
      <c r="C68" s="19"/>
      <c r="D68" s="19"/>
      <c r="E68" s="19"/>
      <c r="F68" s="19"/>
      <c r="G68" s="19"/>
      <c r="H68" s="19"/>
      <c r="I68" s="19"/>
      <c r="J68" s="19"/>
      <c r="K68" s="19"/>
    </row>
    <row r="69" spans="2:11" x14ac:dyDescent="0.3">
      <c r="B69" s="19" t="s">
        <v>65</v>
      </c>
      <c r="C69" s="19"/>
      <c r="D69" s="19"/>
      <c r="E69" s="19"/>
      <c r="F69" s="19"/>
      <c r="G69" s="19"/>
      <c r="H69" s="19"/>
      <c r="I69" s="19"/>
      <c r="J69" s="19"/>
      <c r="K69" s="19"/>
    </row>
    <row r="71" spans="2:11" x14ac:dyDescent="0.3">
      <c r="B71" s="10" t="s">
        <v>68</v>
      </c>
      <c r="C71" s="10" t="s">
        <v>69</v>
      </c>
      <c r="D71" s="11"/>
      <c r="E71" s="10" t="s">
        <v>70</v>
      </c>
      <c r="F71" s="10" t="s">
        <v>69</v>
      </c>
      <c r="G71" s="20" t="s">
        <v>71</v>
      </c>
      <c r="H71" s="20"/>
      <c r="I71" s="20"/>
    </row>
    <row r="72" spans="2:11" ht="15.6" x14ac:dyDescent="0.35">
      <c r="B72" s="4" t="s">
        <v>43</v>
      </c>
      <c r="C72">
        <v>0.57999999999999996</v>
      </c>
      <c r="E72" s="4" t="s">
        <v>16</v>
      </c>
      <c r="F72">
        <f>(C72+C73)/2</f>
        <v>0.51</v>
      </c>
      <c r="G72" s="21" t="s">
        <v>78</v>
      </c>
      <c r="H72" s="21"/>
      <c r="I72" s="21"/>
    </row>
    <row r="73" spans="2:11" ht="15.6" x14ac:dyDescent="0.35">
      <c r="B73" s="4" t="s">
        <v>44</v>
      </c>
      <c r="C73">
        <v>0.44</v>
      </c>
      <c r="E73" s="4" t="s">
        <v>24</v>
      </c>
      <c r="F73">
        <f>1-F72</f>
        <v>0.49</v>
      </c>
      <c r="G73" s="21" t="s">
        <v>24</v>
      </c>
      <c r="H73" s="21"/>
      <c r="I73" s="21"/>
    </row>
    <row r="74" spans="2:11" ht="15.6" x14ac:dyDescent="0.35">
      <c r="B74" s="4" t="s">
        <v>9</v>
      </c>
      <c r="C74">
        <v>0.05</v>
      </c>
      <c r="E74" s="4" t="s">
        <v>46</v>
      </c>
      <c r="F74">
        <f>_xlfn.NORM.INV(1-C74/2,0,1)</f>
        <v>1.9599639845400536</v>
      </c>
    </row>
    <row r="75" spans="2:11" ht="15.6" x14ac:dyDescent="0.35">
      <c r="B75" s="4" t="s">
        <v>10</v>
      </c>
      <c r="C75">
        <v>0.8</v>
      </c>
      <c r="E75" s="4" t="s">
        <v>47</v>
      </c>
      <c r="F75">
        <f>_xlfn.NORM.INV(C75,0,1)</f>
        <v>0.84162123357291474</v>
      </c>
    </row>
    <row r="76" spans="2:11" ht="16.8" x14ac:dyDescent="0.35">
      <c r="E76" s="1" t="s">
        <v>35</v>
      </c>
      <c r="F76" s="1">
        <f>ABS(C72-C73)/SQRT(F72*F73)</f>
        <v>0.28005601680560188</v>
      </c>
      <c r="G76" s="26" t="s">
        <v>41</v>
      </c>
      <c r="H76" s="26"/>
      <c r="I76" s="26"/>
    </row>
    <row r="77" spans="2:11" x14ac:dyDescent="0.3">
      <c r="E77" s="4"/>
    </row>
    <row r="78" spans="2:11" ht="15" thickBot="1" x14ac:dyDescent="0.35">
      <c r="B78" s="10" t="s">
        <v>82</v>
      </c>
      <c r="C78" s="10" t="s">
        <v>69</v>
      </c>
      <c r="E78" s="10" t="s">
        <v>88</v>
      </c>
      <c r="F78" s="10" t="s">
        <v>69</v>
      </c>
      <c r="G78" s="20" t="s">
        <v>71</v>
      </c>
      <c r="H78" s="20"/>
      <c r="I78" s="20"/>
    </row>
    <row r="79" spans="2:11" ht="16.8" x14ac:dyDescent="0.35">
      <c r="B79" s="3" t="s">
        <v>86</v>
      </c>
      <c r="C79" s="3">
        <f>(F74+F75)/SQRT(F79/2)</f>
        <v>0.27946074109688251</v>
      </c>
      <c r="E79" s="13" t="s">
        <v>25</v>
      </c>
      <c r="F79" s="17">
        <f>ROUNDUP(2*((F74+F75)/F76)^2,0)</f>
        <v>201</v>
      </c>
      <c r="G79" s="24" t="s">
        <v>39</v>
      </c>
      <c r="H79" s="25"/>
      <c r="I79" s="25"/>
    </row>
    <row r="80" spans="2:11" ht="17.399999999999999" thickBot="1" x14ac:dyDescent="0.4">
      <c r="B80" s="3" t="s">
        <v>87</v>
      </c>
      <c r="C80" s="3">
        <f>(F74+F75)/SQRT((F79-1)/2)</f>
        <v>0.28015852181129686</v>
      </c>
      <c r="E80" s="13" t="s">
        <v>26</v>
      </c>
      <c r="F80" s="18">
        <f>ROUNDUP(2*((F74+F75)/F76)^2,0)</f>
        <v>201</v>
      </c>
      <c r="G80" s="24" t="s">
        <v>39</v>
      </c>
      <c r="H80" s="25"/>
      <c r="I80" s="25"/>
    </row>
    <row r="81" spans="1:11" ht="15" thickBot="1" x14ac:dyDescent="0.35">
      <c r="E81" s="14" t="s">
        <v>93</v>
      </c>
      <c r="F81" s="18">
        <f>F79+F80</f>
        <v>402</v>
      </c>
    </row>
    <row r="83" spans="1:11" x14ac:dyDescent="0.3">
      <c r="A83" s="2">
        <v>5</v>
      </c>
      <c r="B83" s="23" t="s">
        <v>4</v>
      </c>
      <c r="C83" s="23"/>
      <c r="D83" s="23"/>
      <c r="E83" s="23"/>
      <c r="F83" s="23"/>
      <c r="G83" s="23"/>
      <c r="H83" s="23"/>
      <c r="I83" s="23"/>
      <c r="J83" s="23"/>
      <c r="K83" s="23"/>
    </row>
    <row r="84" spans="1:11" x14ac:dyDescent="0.3">
      <c r="A84" s="2"/>
      <c r="B84" s="23"/>
      <c r="C84" s="23"/>
      <c r="D84" s="23"/>
      <c r="E84" s="23"/>
      <c r="F84" s="23"/>
      <c r="G84" s="23"/>
      <c r="H84" s="23"/>
      <c r="I84" s="23"/>
      <c r="J84" s="23"/>
      <c r="K84" s="23"/>
    </row>
    <row r="85" spans="1:11" x14ac:dyDescent="0.3">
      <c r="A85" s="2"/>
      <c r="B85" s="23"/>
      <c r="C85" s="23"/>
      <c r="D85" s="23"/>
      <c r="E85" s="23"/>
      <c r="F85" s="23"/>
      <c r="G85" s="23"/>
      <c r="H85" s="23"/>
      <c r="I85" s="23"/>
      <c r="J85" s="23"/>
      <c r="K85" s="23"/>
    </row>
    <row r="86" spans="1:11" x14ac:dyDescent="0.3">
      <c r="A86" s="2"/>
      <c r="B86" s="23"/>
      <c r="C86" s="23"/>
      <c r="D86" s="23"/>
      <c r="E86" s="23"/>
      <c r="F86" s="23"/>
      <c r="G86" s="23"/>
      <c r="H86" s="23"/>
      <c r="I86" s="23"/>
      <c r="J86" s="23"/>
      <c r="K86" s="23"/>
    </row>
    <row r="87" spans="1:11" x14ac:dyDescent="0.3">
      <c r="A87" s="2"/>
      <c r="B87" s="23"/>
      <c r="C87" s="23"/>
      <c r="D87" s="23"/>
      <c r="E87" s="23"/>
      <c r="F87" s="23"/>
      <c r="G87" s="23"/>
      <c r="H87" s="23"/>
      <c r="I87" s="23"/>
      <c r="J87" s="23"/>
      <c r="K87" s="23"/>
    </row>
    <row r="88" spans="1:11" x14ac:dyDescent="0.3">
      <c r="A88" s="2"/>
      <c r="B88" s="23"/>
      <c r="C88" s="23"/>
      <c r="D88" s="23"/>
      <c r="E88" s="23"/>
      <c r="F88" s="23"/>
      <c r="G88" s="23"/>
      <c r="H88" s="23"/>
      <c r="I88" s="23"/>
      <c r="J88" s="23"/>
      <c r="K88" s="23"/>
    </row>
    <row r="89" spans="1:11" x14ac:dyDescent="0.3">
      <c r="A89" s="2"/>
      <c r="B89" s="23"/>
      <c r="C89" s="23"/>
      <c r="D89" s="23"/>
      <c r="E89" s="23"/>
      <c r="F89" s="23"/>
      <c r="G89" s="23"/>
      <c r="H89" s="23"/>
      <c r="I89" s="23"/>
      <c r="J89" s="23"/>
      <c r="K89" s="23"/>
    </row>
    <row r="91" spans="1:11" x14ac:dyDescent="0.3">
      <c r="B91" s="19" t="s">
        <v>80</v>
      </c>
      <c r="C91" s="19"/>
      <c r="D91" s="19"/>
      <c r="E91" s="19"/>
      <c r="F91" s="19"/>
      <c r="G91" s="19"/>
      <c r="H91" s="19"/>
      <c r="I91" s="19"/>
      <c r="J91" s="19"/>
      <c r="K91" s="19"/>
    </row>
    <row r="92" spans="1:11" ht="14.4" customHeight="1" x14ac:dyDescent="0.3">
      <c r="B92" s="19" t="s">
        <v>14</v>
      </c>
      <c r="C92" s="19"/>
      <c r="D92" s="19"/>
      <c r="E92" s="19"/>
      <c r="F92" s="19"/>
      <c r="G92" s="19"/>
      <c r="H92" s="19"/>
      <c r="I92" s="19"/>
      <c r="J92" s="19"/>
      <c r="K92" s="19"/>
    </row>
    <row r="93" spans="1:11" x14ac:dyDescent="0.3">
      <c r="B93" s="19" t="s">
        <v>67</v>
      </c>
      <c r="C93" s="19"/>
      <c r="D93" s="19"/>
      <c r="E93" s="19"/>
      <c r="F93" s="19"/>
      <c r="G93" s="19"/>
      <c r="H93" s="19"/>
      <c r="I93" s="19"/>
      <c r="J93" s="19"/>
      <c r="K93" s="19"/>
    </row>
    <row r="94" spans="1:11" x14ac:dyDescent="0.3">
      <c r="B94" s="19" t="s">
        <v>72</v>
      </c>
      <c r="C94" s="19"/>
      <c r="D94" s="19"/>
      <c r="E94" s="19"/>
      <c r="F94" s="19"/>
      <c r="G94" s="19"/>
      <c r="H94" s="19"/>
      <c r="I94" s="19"/>
      <c r="J94" s="19"/>
      <c r="K94" s="19"/>
    </row>
    <row r="96" spans="1:11" x14ac:dyDescent="0.3">
      <c r="B96" s="10" t="s">
        <v>68</v>
      </c>
      <c r="C96" s="10" t="s">
        <v>69</v>
      </c>
      <c r="D96" s="11"/>
      <c r="E96" s="10" t="s">
        <v>70</v>
      </c>
      <c r="F96" s="10" t="s">
        <v>69</v>
      </c>
      <c r="G96" s="20" t="s">
        <v>71</v>
      </c>
      <c r="H96" s="20"/>
      <c r="I96" s="20"/>
    </row>
    <row r="97" spans="1:11" x14ac:dyDescent="0.3">
      <c r="B97" s="12" t="s">
        <v>8</v>
      </c>
      <c r="C97" s="1">
        <v>2</v>
      </c>
    </row>
    <row r="98" spans="1:11" ht="15.6" x14ac:dyDescent="0.35">
      <c r="B98" s="4" t="s">
        <v>45</v>
      </c>
      <c r="C98">
        <v>6.7</v>
      </c>
    </row>
    <row r="99" spans="1:11" ht="15.6" x14ac:dyDescent="0.35">
      <c r="B99" s="4" t="s">
        <v>9</v>
      </c>
      <c r="C99">
        <v>0.05</v>
      </c>
      <c r="E99" s="4" t="s">
        <v>46</v>
      </c>
      <c r="F99">
        <f>_xlfn.NORM.INV(1-C99/2,0,1)</f>
        <v>1.9599639845400536</v>
      </c>
      <c r="G99" s="21"/>
      <c r="H99" s="21"/>
      <c r="I99" s="21"/>
    </row>
    <row r="100" spans="1:11" x14ac:dyDescent="0.3">
      <c r="B100" s="4"/>
    </row>
    <row r="101" spans="1:11" ht="15" thickBot="1" x14ac:dyDescent="0.35">
      <c r="B101" s="10" t="s">
        <v>82</v>
      </c>
      <c r="C101" s="10" t="s">
        <v>69</v>
      </c>
      <c r="E101" s="10" t="s">
        <v>88</v>
      </c>
      <c r="F101" s="10" t="s">
        <v>69</v>
      </c>
      <c r="G101" s="20" t="s">
        <v>71</v>
      </c>
      <c r="H101" s="20"/>
      <c r="I101" s="20"/>
    </row>
    <row r="102" spans="1:11" ht="17.399999999999999" thickBot="1" x14ac:dyDescent="0.4">
      <c r="B102" s="3" t="s">
        <v>84</v>
      </c>
      <c r="C102" s="3">
        <f>F99*C98/SQRT(F102)</f>
        <v>1.97968711061392</v>
      </c>
      <c r="E102" s="13" t="s">
        <v>11</v>
      </c>
      <c r="F102" s="14">
        <f>ROUNDUP((F99*C98/C97)^2,0)</f>
        <v>44</v>
      </c>
      <c r="G102" s="24" t="s">
        <v>33</v>
      </c>
      <c r="H102" s="25"/>
      <c r="I102" s="25"/>
    </row>
    <row r="103" spans="1:11" x14ac:dyDescent="0.3">
      <c r="B103" s="3" t="s">
        <v>85</v>
      </c>
      <c r="C103" s="3">
        <f>F99*C98/SQRT(F102-1)</f>
        <v>2.002574427156548</v>
      </c>
    </row>
    <row r="105" spans="1:11" x14ac:dyDescent="0.3">
      <c r="A105" s="2">
        <v>6</v>
      </c>
      <c r="B105" s="23" t="s">
        <v>5</v>
      </c>
      <c r="C105" s="23"/>
      <c r="D105" s="23"/>
      <c r="E105" s="23"/>
      <c r="F105" s="23"/>
      <c r="G105" s="23"/>
      <c r="H105" s="23"/>
      <c r="I105" s="23"/>
      <c r="J105" s="23"/>
      <c r="K105" s="23"/>
    </row>
    <row r="106" spans="1:11" x14ac:dyDescent="0.3">
      <c r="A106" s="2"/>
      <c r="B106" s="23"/>
      <c r="C106" s="23"/>
      <c r="D106" s="23"/>
      <c r="E106" s="23"/>
      <c r="F106" s="23"/>
      <c r="G106" s="23"/>
      <c r="H106" s="23"/>
      <c r="I106" s="23"/>
      <c r="J106" s="23"/>
      <c r="K106" s="23"/>
    </row>
    <row r="107" spans="1:11" x14ac:dyDescent="0.3">
      <c r="A107" s="2"/>
      <c r="B107" s="23"/>
      <c r="C107" s="23"/>
      <c r="D107" s="23"/>
      <c r="E107" s="23"/>
      <c r="F107" s="23"/>
      <c r="G107" s="23"/>
      <c r="H107" s="23"/>
      <c r="I107" s="23"/>
      <c r="J107" s="23"/>
      <c r="K107" s="23"/>
    </row>
    <row r="108" spans="1:11" x14ac:dyDescent="0.3">
      <c r="A108" s="2"/>
      <c r="B108" s="23"/>
      <c r="C108" s="23"/>
      <c r="D108" s="23"/>
      <c r="E108" s="23"/>
      <c r="F108" s="23"/>
      <c r="G108" s="23"/>
      <c r="H108" s="23"/>
      <c r="I108" s="23"/>
      <c r="J108" s="23"/>
      <c r="K108" s="23"/>
    </row>
    <row r="109" spans="1:11" x14ac:dyDescent="0.3">
      <c r="A109" s="2"/>
      <c r="B109" s="23"/>
      <c r="C109" s="23"/>
      <c r="D109" s="23"/>
      <c r="E109" s="23"/>
      <c r="F109" s="23"/>
      <c r="G109" s="23"/>
      <c r="H109" s="23"/>
      <c r="I109" s="23"/>
      <c r="J109" s="23"/>
      <c r="K109" s="23"/>
    </row>
    <row r="111" spans="1:11" x14ac:dyDescent="0.3">
      <c r="B111" s="19" t="s">
        <v>81</v>
      </c>
      <c r="C111" s="19"/>
      <c r="D111" s="19"/>
      <c r="E111" s="19"/>
      <c r="F111" s="19"/>
      <c r="G111" s="19"/>
      <c r="H111" s="19"/>
      <c r="I111" s="19"/>
      <c r="J111" s="19"/>
      <c r="K111" s="19"/>
    </row>
    <row r="112" spans="1:11" ht="14.4" customHeight="1" x14ac:dyDescent="0.3">
      <c r="B112" s="19" t="s">
        <v>74</v>
      </c>
      <c r="C112" s="19"/>
      <c r="D112" s="19"/>
      <c r="E112" s="19"/>
      <c r="F112" s="19"/>
      <c r="G112" s="19"/>
      <c r="H112" s="19"/>
      <c r="I112" s="19"/>
      <c r="J112" s="19"/>
      <c r="K112" s="19"/>
    </row>
    <row r="113" spans="1:11" x14ac:dyDescent="0.3">
      <c r="B113" s="19" t="s">
        <v>15</v>
      </c>
      <c r="C113" s="19"/>
      <c r="D113" s="19"/>
      <c r="E113" s="19"/>
      <c r="F113" s="19"/>
      <c r="G113" s="19"/>
      <c r="H113" s="19"/>
      <c r="I113" s="19"/>
      <c r="J113" s="19"/>
      <c r="K113" s="19"/>
    </row>
    <row r="114" spans="1:11" x14ac:dyDescent="0.3">
      <c r="B114" s="19" t="s">
        <v>72</v>
      </c>
      <c r="C114" s="19"/>
      <c r="D114" s="19"/>
      <c r="E114" s="19"/>
      <c r="F114" s="19"/>
      <c r="G114" s="19"/>
      <c r="H114" s="19"/>
      <c r="I114" s="19"/>
      <c r="J114" s="19"/>
      <c r="K114" s="19"/>
    </row>
    <row r="116" spans="1:11" x14ac:dyDescent="0.3">
      <c r="B116" s="10" t="s">
        <v>68</v>
      </c>
      <c r="C116" s="10" t="s">
        <v>69</v>
      </c>
      <c r="D116" s="11"/>
      <c r="E116" s="10" t="s">
        <v>70</v>
      </c>
      <c r="F116" s="10" t="s">
        <v>69</v>
      </c>
      <c r="G116" s="20" t="s">
        <v>71</v>
      </c>
      <c r="H116" s="20"/>
      <c r="I116" s="20"/>
    </row>
    <row r="117" spans="1:11" x14ac:dyDescent="0.3">
      <c r="B117" s="12" t="s">
        <v>8</v>
      </c>
      <c r="C117" s="1">
        <v>0.04</v>
      </c>
      <c r="E117" s="4" t="s">
        <v>9</v>
      </c>
      <c r="F117">
        <f>1-C120</f>
        <v>5.0000000000000044E-2</v>
      </c>
      <c r="G117" s="21" t="s">
        <v>77</v>
      </c>
      <c r="H117" s="21"/>
      <c r="I117" s="21"/>
    </row>
    <row r="118" spans="1:11" ht="15.6" x14ac:dyDescent="0.35">
      <c r="B118" s="4" t="s">
        <v>43</v>
      </c>
      <c r="C118">
        <v>0.15</v>
      </c>
      <c r="E118" s="4" t="s">
        <v>54</v>
      </c>
      <c r="F118">
        <f>1-C118</f>
        <v>0.85</v>
      </c>
      <c r="G118" s="21"/>
      <c r="H118" s="21"/>
      <c r="I118" s="21"/>
    </row>
    <row r="119" spans="1:11" ht="15.6" x14ac:dyDescent="0.35">
      <c r="B119" s="4" t="s">
        <v>44</v>
      </c>
      <c r="C119">
        <v>0.08</v>
      </c>
      <c r="E119" s="4" t="s">
        <v>55</v>
      </c>
      <c r="F119">
        <f>1-C119</f>
        <v>0.92</v>
      </c>
      <c r="G119" s="21"/>
      <c r="H119" s="21"/>
      <c r="I119" s="21"/>
    </row>
    <row r="120" spans="1:11" ht="15.6" x14ac:dyDescent="0.35">
      <c r="B120" s="4" t="s">
        <v>89</v>
      </c>
      <c r="C120">
        <v>0.95</v>
      </c>
      <c r="E120" s="4" t="s">
        <v>46</v>
      </c>
      <c r="F120">
        <f>_xlfn.NORM.INV(1-F117/2,0,1)</f>
        <v>1.9599639845400536</v>
      </c>
      <c r="G120" s="21"/>
      <c r="H120" s="21"/>
      <c r="I120" s="21"/>
    </row>
    <row r="121" spans="1:11" x14ac:dyDescent="0.3">
      <c r="B121" s="4"/>
      <c r="E121" s="4"/>
    </row>
    <row r="122" spans="1:11" ht="15" thickBot="1" x14ac:dyDescent="0.35">
      <c r="B122" s="10" t="s">
        <v>82</v>
      </c>
      <c r="C122" s="10" t="s">
        <v>69</v>
      </c>
      <c r="E122" s="10" t="s">
        <v>88</v>
      </c>
      <c r="F122" s="10" t="s">
        <v>69</v>
      </c>
      <c r="G122" s="20" t="s">
        <v>71</v>
      </c>
      <c r="H122" s="20"/>
      <c r="I122" s="20"/>
    </row>
    <row r="123" spans="1:11" ht="16.8" x14ac:dyDescent="0.35">
      <c r="B123" s="3" t="s">
        <v>84</v>
      </c>
      <c r="C123" s="3">
        <f>F120*SQRT((C118*F118+C119*F119)/F123)</f>
        <v>3.999268486013572E-2</v>
      </c>
      <c r="E123" s="13" t="s">
        <v>25</v>
      </c>
      <c r="F123" s="17">
        <f>ROUNDUP((C118*F118+C119*F119)*(F120/C117)^2,0)</f>
        <v>483</v>
      </c>
      <c r="G123" s="25" t="s">
        <v>34</v>
      </c>
      <c r="H123" s="25"/>
      <c r="I123" s="25"/>
    </row>
    <row r="124" spans="1:11" ht="17.399999999999999" thickBot="1" x14ac:dyDescent="0.4">
      <c r="B124" s="3" t="s">
        <v>85</v>
      </c>
      <c r="C124" s="3">
        <f>F120*SQRT((C118*F118+C119*F119)/(F123-1))</f>
        <v>4.0034149552310203E-2</v>
      </c>
      <c r="E124" s="13" t="s">
        <v>26</v>
      </c>
      <c r="F124" s="18">
        <f>ROUNDUP((C118*F118+C119*F119)*(F120/C117)^2,0)</f>
        <v>483</v>
      </c>
      <c r="G124" s="25" t="s">
        <v>34</v>
      </c>
      <c r="H124" s="25"/>
      <c r="I124" s="25"/>
    </row>
    <row r="125" spans="1:11" ht="15" thickBot="1" x14ac:dyDescent="0.35">
      <c r="E125" s="14" t="s">
        <v>93</v>
      </c>
      <c r="F125" s="18">
        <f>F123+F124</f>
        <v>966</v>
      </c>
    </row>
    <row r="127" spans="1:11" x14ac:dyDescent="0.3">
      <c r="A127" s="2">
        <v>7</v>
      </c>
      <c r="B127" s="23" t="s">
        <v>6</v>
      </c>
      <c r="C127" s="23"/>
      <c r="D127" s="23"/>
      <c r="E127" s="23"/>
      <c r="F127" s="23"/>
      <c r="G127" s="23"/>
      <c r="H127" s="23"/>
      <c r="I127" s="23"/>
      <c r="J127" s="23"/>
      <c r="K127" s="23"/>
    </row>
    <row r="128" spans="1:11" x14ac:dyDescent="0.3">
      <c r="A128" s="2"/>
      <c r="B128" s="23"/>
      <c r="C128" s="23"/>
      <c r="D128" s="23"/>
      <c r="E128" s="23"/>
      <c r="F128" s="23"/>
      <c r="G128" s="23"/>
      <c r="H128" s="23"/>
      <c r="I128" s="23"/>
      <c r="J128" s="23"/>
      <c r="K128" s="23"/>
    </row>
    <row r="129" spans="1:11" x14ac:dyDescent="0.3">
      <c r="A129" s="2"/>
      <c r="B129" s="23"/>
      <c r="C129" s="23"/>
      <c r="D129" s="23"/>
      <c r="E129" s="23"/>
      <c r="F129" s="23"/>
      <c r="G129" s="23"/>
      <c r="H129" s="23"/>
      <c r="I129" s="23"/>
      <c r="J129" s="23"/>
      <c r="K129" s="23"/>
    </row>
    <row r="130" spans="1:11" x14ac:dyDescent="0.3">
      <c r="A130" s="2"/>
      <c r="B130" s="23"/>
      <c r="C130" s="23"/>
      <c r="D130" s="23"/>
      <c r="E130" s="23"/>
      <c r="F130" s="23"/>
      <c r="G130" s="23"/>
      <c r="H130" s="23"/>
      <c r="I130" s="23"/>
      <c r="J130" s="23"/>
      <c r="K130" s="23"/>
    </row>
    <row r="132" spans="1:11" x14ac:dyDescent="0.3">
      <c r="B132" s="19" t="s">
        <v>12</v>
      </c>
      <c r="C132" s="19"/>
      <c r="D132" s="19"/>
      <c r="E132" s="19"/>
      <c r="F132" s="19"/>
      <c r="G132" s="19"/>
      <c r="H132" s="19"/>
      <c r="I132" s="19"/>
      <c r="J132" s="19"/>
      <c r="K132" s="19"/>
    </row>
    <row r="133" spans="1:11" ht="14.4" customHeight="1" x14ac:dyDescent="0.3">
      <c r="B133" s="19" t="s">
        <v>14</v>
      </c>
      <c r="C133" s="19"/>
      <c r="D133" s="19"/>
      <c r="E133" s="19"/>
      <c r="F133" s="19"/>
      <c r="G133" s="19"/>
      <c r="H133" s="19"/>
      <c r="I133" s="19"/>
      <c r="J133" s="19"/>
      <c r="K133" s="19"/>
    </row>
    <row r="134" spans="1:11" x14ac:dyDescent="0.3">
      <c r="B134" s="19" t="s">
        <v>13</v>
      </c>
      <c r="C134" s="19"/>
      <c r="D134" s="19"/>
      <c r="E134" s="19"/>
      <c r="F134" s="19"/>
      <c r="G134" s="19"/>
      <c r="H134" s="19"/>
      <c r="I134" s="19"/>
      <c r="J134" s="19"/>
      <c r="K134" s="19"/>
    </row>
    <row r="135" spans="1:11" x14ac:dyDescent="0.3">
      <c r="B135" s="19" t="s">
        <v>65</v>
      </c>
      <c r="C135" s="19"/>
      <c r="D135" s="19"/>
      <c r="E135" s="19"/>
      <c r="F135" s="19"/>
      <c r="G135" s="19"/>
      <c r="H135" s="19"/>
      <c r="I135" s="19"/>
      <c r="J135" s="19"/>
      <c r="K135" s="19"/>
    </row>
    <row r="137" spans="1:11" x14ac:dyDescent="0.3">
      <c r="B137" s="10" t="s">
        <v>68</v>
      </c>
      <c r="C137" s="10" t="s">
        <v>69</v>
      </c>
      <c r="D137" s="11"/>
      <c r="E137" s="10" t="s">
        <v>70</v>
      </c>
      <c r="F137" s="10" t="s">
        <v>69</v>
      </c>
      <c r="G137" s="20" t="s">
        <v>71</v>
      </c>
      <c r="H137" s="20"/>
      <c r="I137" s="20"/>
    </row>
    <row r="138" spans="1:11" ht="15.6" x14ac:dyDescent="0.35">
      <c r="B138" s="1" t="s">
        <v>83</v>
      </c>
      <c r="C138" s="1">
        <v>2</v>
      </c>
      <c r="E138" t="s">
        <v>35</v>
      </c>
      <c r="F138">
        <f>ABS(C138)/C139</f>
        <v>0.35087719298245612</v>
      </c>
      <c r="G138" s="21" t="s">
        <v>36</v>
      </c>
      <c r="H138" s="21"/>
      <c r="I138" s="21"/>
    </row>
    <row r="139" spans="1:11" x14ac:dyDescent="0.3">
      <c r="B139" s="4" t="s">
        <v>23</v>
      </c>
      <c r="C139">
        <v>5.7</v>
      </c>
    </row>
    <row r="140" spans="1:11" ht="15.6" x14ac:dyDescent="0.35">
      <c r="B140" s="4" t="s">
        <v>9</v>
      </c>
      <c r="C140">
        <v>0.05</v>
      </c>
      <c r="E140" s="4" t="s">
        <v>46</v>
      </c>
      <c r="F140">
        <f>_xlfn.NORM.INV(1-C140/2,0,1)</f>
        <v>1.9599639845400536</v>
      </c>
      <c r="G140" s="21"/>
      <c r="H140" s="21"/>
      <c r="I140" s="21"/>
    </row>
    <row r="141" spans="1:11" ht="15.6" x14ac:dyDescent="0.35">
      <c r="B141" s="4" t="s">
        <v>10</v>
      </c>
      <c r="C141">
        <v>0.8</v>
      </c>
      <c r="E141" s="4" t="s">
        <v>47</v>
      </c>
      <c r="F141">
        <f>_xlfn.NORM.INV(C141,0,1)</f>
        <v>0.84162123357291474</v>
      </c>
      <c r="G141" s="21"/>
      <c r="H141" s="21"/>
      <c r="I141" s="21"/>
    </row>
    <row r="142" spans="1:11" x14ac:dyDescent="0.3">
      <c r="B142" s="4"/>
    </row>
    <row r="143" spans="1:11" ht="15" thickBot="1" x14ac:dyDescent="0.35">
      <c r="B143" s="10" t="s">
        <v>82</v>
      </c>
      <c r="C143" s="10" t="s">
        <v>69</v>
      </c>
      <c r="E143" s="10" t="s">
        <v>88</v>
      </c>
      <c r="F143" s="10" t="s">
        <v>69</v>
      </c>
      <c r="G143" s="20" t="s">
        <v>71</v>
      </c>
      <c r="H143" s="20"/>
      <c r="I143" s="20"/>
    </row>
    <row r="144" spans="1:11" ht="17.399999999999999" thickBot="1" x14ac:dyDescent="0.4">
      <c r="B144" s="3" t="s">
        <v>86</v>
      </c>
      <c r="C144" s="3">
        <f>(F140+F141)*C139/SQRT(F144)</f>
        <v>1.99612946790549</v>
      </c>
      <c r="E144" s="13" t="s">
        <v>11</v>
      </c>
      <c r="F144" s="14">
        <f>ROUNDUP(((F140+F141)/F138)^2,0)</f>
        <v>64</v>
      </c>
      <c r="G144" s="24" t="s">
        <v>37</v>
      </c>
      <c r="H144" s="25"/>
      <c r="I144" s="25"/>
    </row>
    <row r="145" spans="1:11" x14ac:dyDescent="0.3">
      <c r="B145" s="3" t="s">
        <v>87</v>
      </c>
      <c r="C145" s="3">
        <f>(F140+F141)*C139/SQRT(F144-1)</f>
        <v>2.0119093930535672</v>
      </c>
    </row>
    <row r="147" spans="1:11" x14ac:dyDescent="0.3">
      <c r="A147" s="2">
        <v>8</v>
      </c>
      <c r="B147" s="23" t="s">
        <v>7</v>
      </c>
      <c r="C147" s="23"/>
      <c r="D147" s="23"/>
      <c r="E147" s="23"/>
      <c r="F147" s="23"/>
      <c r="G147" s="23"/>
      <c r="H147" s="23"/>
      <c r="I147" s="23"/>
      <c r="J147" s="23"/>
      <c r="K147" s="23"/>
    </row>
    <row r="148" spans="1:11" x14ac:dyDescent="0.3">
      <c r="A148" s="2"/>
      <c r="B148" s="23"/>
      <c r="C148" s="23"/>
      <c r="D148" s="23"/>
      <c r="E148" s="23"/>
      <c r="F148" s="23"/>
      <c r="G148" s="23"/>
      <c r="H148" s="23"/>
      <c r="I148" s="23"/>
      <c r="J148" s="23"/>
      <c r="K148" s="23"/>
    </row>
    <row r="149" spans="1:11" x14ac:dyDescent="0.3">
      <c r="A149" s="2"/>
      <c r="B149" s="23"/>
      <c r="C149" s="23"/>
      <c r="D149" s="23"/>
      <c r="E149" s="23"/>
      <c r="F149" s="23"/>
      <c r="G149" s="23"/>
      <c r="H149" s="23"/>
      <c r="I149" s="23"/>
      <c r="J149" s="23"/>
      <c r="K149" s="23"/>
    </row>
    <row r="150" spans="1:11" x14ac:dyDescent="0.3">
      <c r="A150" s="2"/>
      <c r="B150" s="23"/>
      <c r="C150" s="23"/>
      <c r="D150" s="23"/>
      <c r="E150" s="23"/>
      <c r="F150" s="23"/>
      <c r="G150" s="23"/>
      <c r="H150" s="23"/>
      <c r="I150" s="23"/>
      <c r="J150" s="23"/>
      <c r="K150" s="23"/>
    </row>
    <row r="152" spans="1:11" x14ac:dyDescent="0.3">
      <c r="B152" s="19" t="s">
        <v>90</v>
      </c>
      <c r="C152" s="19"/>
      <c r="D152" s="19"/>
      <c r="E152" s="19"/>
      <c r="F152" s="19"/>
      <c r="G152" s="19"/>
      <c r="H152" s="19"/>
      <c r="I152" s="19"/>
      <c r="J152" s="19"/>
      <c r="K152" s="19"/>
    </row>
    <row r="153" spans="1:11" ht="14.4" customHeight="1" x14ac:dyDescent="0.3">
      <c r="B153" s="19" t="s">
        <v>74</v>
      </c>
      <c r="C153" s="19"/>
      <c r="D153" s="19"/>
      <c r="E153" s="19"/>
      <c r="F153" s="19"/>
      <c r="G153" s="19"/>
      <c r="H153" s="19"/>
      <c r="I153" s="19"/>
      <c r="J153" s="19"/>
      <c r="K153" s="19"/>
    </row>
    <row r="154" spans="1:11" x14ac:dyDescent="0.3">
      <c r="B154" s="19" t="s">
        <v>13</v>
      </c>
      <c r="C154" s="19"/>
      <c r="D154" s="19"/>
      <c r="E154" s="19"/>
      <c r="F154" s="19"/>
      <c r="G154" s="19"/>
      <c r="H154" s="19"/>
      <c r="I154" s="19"/>
      <c r="J154" s="19"/>
      <c r="K154" s="19"/>
    </row>
    <row r="155" spans="1:11" x14ac:dyDescent="0.3">
      <c r="B155" s="19" t="s">
        <v>72</v>
      </c>
      <c r="C155" s="19"/>
      <c r="D155" s="19"/>
      <c r="E155" s="19"/>
      <c r="F155" s="19"/>
      <c r="G155" s="19"/>
      <c r="H155" s="19"/>
      <c r="I155" s="19"/>
      <c r="J155" s="19"/>
      <c r="K155" s="19"/>
    </row>
    <row r="157" spans="1:11" x14ac:dyDescent="0.3">
      <c r="B157" s="10" t="s">
        <v>68</v>
      </c>
      <c r="C157" s="10" t="s">
        <v>69</v>
      </c>
      <c r="D157" s="11"/>
      <c r="E157" s="10" t="s">
        <v>70</v>
      </c>
      <c r="F157" s="10" t="s">
        <v>69</v>
      </c>
      <c r="G157" s="20" t="s">
        <v>71</v>
      </c>
      <c r="H157" s="20"/>
      <c r="I157" s="20"/>
    </row>
    <row r="158" spans="1:11" x14ac:dyDescent="0.3">
      <c r="B158" s="12" t="s">
        <v>8</v>
      </c>
      <c r="C158" s="1">
        <v>2</v>
      </c>
      <c r="E158" s="4" t="s">
        <v>9</v>
      </c>
      <c r="F158">
        <f>1-C161</f>
        <v>5.0000000000000044E-2</v>
      </c>
      <c r="G158" s="21" t="s">
        <v>77</v>
      </c>
      <c r="H158" s="21"/>
      <c r="I158" s="21"/>
    </row>
    <row r="159" spans="1:11" ht="15.6" x14ac:dyDescent="0.35">
      <c r="B159" s="4" t="s">
        <v>27</v>
      </c>
      <c r="C159">
        <v>5.7</v>
      </c>
    </row>
    <row r="160" spans="1:11" ht="15.6" x14ac:dyDescent="0.35">
      <c r="B160" s="4" t="s">
        <v>28</v>
      </c>
      <c r="C160">
        <v>5.7</v>
      </c>
    </row>
    <row r="161" spans="2:9" ht="15.6" x14ac:dyDescent="0.35">
      <c r="B161" s="4" t="s">
        <v>89</v>
      </c>
      <c r="C161">
        <v>0.95</v>
      </c>
      <c r="E161" s="4" t="s">
        <v>46</v>
      </c>
      <c r="F161">
        <f>_xlfn.NORM.INV(1-F158/2,0,1)</f>
        <v>1.9599639845400536</v>
      </c>
    </row>
    <row r="163" spans="2:9" ht="15" thickBot="1" x14ac:dyDescent="0.35">
      <c r="B163" s="10" t="s">
        <v>82</v>
      </c>
      <c r="C163" s="10" t="s">
        <v>69</v>
      </c>
      <c r="E163" s="10" t="s">
        <v>88</v>
      </c>
      <c r="F163" s="10" t="s">
        <v>69</v>
      </c>
      <c r="G163" s="20" t="s">
        <v>71</v>
      </c>
      <c r="H163" s="20"/>
      <c r="I163" s="20"/>
    </row>
    <row r="164" spans="2:9" ht="16.8" x14ac:dyDescent="0.35">
      <c r="B164" s="3" t="s">
        <v>84</v>
      </c>
      <c r="C164" s="3">
        <f>F161*C159/SQRT(F164/2)</f>
        <v>1.9905251527248342</v>
      </c>
      <c r="E164" s="13" t="s">
        <v>25</v>
      </c>
      <c r="F164" s="17">
        <f>ROUNDUP(2*(F161*C159/C158)^2,0)</f>
        <v>63</v>
      </c>
      <c r="G164" s="25" t="s">
        <v>31</v>
      </c>
      <c r="H164" s="25"/>
      <c r="I164" s="25"/>
    </row>
    <row r="165" spans="2:9" ht="17.399999999999999" thickBot="1" x14ac:dyDescent="0.4">
      <c r="B165" s="3" t="s">
        <v>85</v>
      </c>
      <c r="C165" s="3">
        <f>F161*C159/SQRT((F164-1)/2)</f>
        <v>2.00651356340803</v>
      </c>
      <c r="E165" s="13" t="s">
        <v>26</v>
      </c>
      <c r="F165" s="18">
        <f>ROUNDUP(2*(F161*C160/C158)^2,0)</f>
        <v>63</v>
      </c>
      <c r="G165" s="25" t="s">
        <v>32</v>
      </c>
      <c r="H165" s="25"/>
      <c r="I165" s="25"/>
    </row>
    <row r="166" spans="2:9" ht="15" thickBot="1" x14ac:dyDescent="0.35">
      <c r="E166" s="14" t="s">
        <v>93</v>
      </c>
      <c r="F166" s="18">
        <f>F164+F165</f>
        <v>126</v>
      </c>
    </row>
  </sheetData>
  <mergeCells count="85">
    <mergeCell ref="G165:I165"/>
    <mergeCell ref="G73:I73"/>
    <mergeCell ref="G157:I157"/>
    <mergeCell ref="G158:I158"/>
    <mergeCell ref="G163:I163"/>
    <mergeCell ref="G164:I164"/>
    <mergeCell ref="G122:I122"/>
    <mergeCell ref="G116:I116"/>
    <mergeCell ref="G101:I101"/>
    <mergeCell ref="G96:I96"/>
    <mergeCell ref="G78:I78"/>
    <mergeCell ref="G79:I79"/>
    <mergeCell ref="G80:I80"/>
    <mergeCell ref="G99:I99"/>
    <mergeCell ref="G102:I102"/>
    <mergeCell ref="G118:I118"/>
    <mergeCell ref="G14:I14"/>
    <mergeCell ref="G20:I20"/>
    <mergeCell ref="G33:I33"/>
    <mergeCell ref="G34:I34"/>
    <mergeCell ref="G38:I38"/>
    <mergeCell ref="B30:K30"/>
    <mergeCell ref="G19:I19"/>
    <mergeCell ref="G119:I119"/>
    <mergeCell ref="G120:I120"/>
    <mergeCell ref="G117:I117"/>
    <mergeCell ref="G71:I71"/>
    <mergeCell ref="G76:I76"/>
    <mergeCell ref="G72:I72"/>
    <mergeCell ref="B83:K89"/>
    <mergeCell ref="B105:K109"/>
    <mergeCell ref="B91:K91"/>
    <mergeCell ref="B92:K92"/>
    <mergeCell ref="B93:K93"/>
    <mergeCell ref="B94:K94"/>
    <mergeCell ref="B111:K111"/>
    <mergeCell ref="B112:K112"/>
    <mergeCell ref="B113:K113"/>
    <mergeCell ref="B114:K114"/>
    <mergeCell ref="B155:K155"/>
    <mergeCell ref="G123:I123"/>
    <mergeCell ref="G124:I124"/>
    <mergeCell ref="B134:K134"/>
    <mergeCell ref="B135:K135"/>
    <mergeCell ref="B152:K152"/>
    <mergeCell ref="B153:K153"/>
    <mergeCell ref="B154:K154"/>
    <mergeCell ref="G137:I137"/>
    <mergeCell ref="G143:I143"/>
    <mergeCell ref="G144:I144"/>
    <mergeCell ref="G138:I138"/>
    <mergeCell ref="G141:I141"/>
    <mergeCell ref="G140:I140"/>
    <mergeCell ref="B127:K130"/>
    <mergeCell ref="B147:K150"/>
    <mergeCell ref="B67:K67"/>
    <mergeCell ref="B68:K68"/>
    <mergeCell ref="B69:K69"/>
    <mergeCell ref="G56:I56"/>
    <mergeCell ref="G50:I50"/>
    <mergeCell ref="G51:I51"/>
    <mergeCell ref="G52:I52"/>
    <mergeCell ref="G57:I57"/>
    <mergeCell ref="B60:K64"/>
    <mergeCell ref="B47:K47"/>
    <mergeCell ref="G37:I37"/>
    <mergeCell ref="G32:I32"/>
    <mergeCell ref="B48:K48"/>
    <mergeCell ref="B66:K66"/>
    <mergeCell ref="B132:K132"/>
    <mergeCell ref="B133:K133"/>
    <mergeCell ref="G13:I13"/>
    <mergeCell ref="G15:I15"/>
    <mergeCell ref="B1:K6"/>
    <mergeCell ref="B23:K25"/>
    <mergeCell ref="B41:K43"/>
    <mergeCell ref="B8:K8"/>
    <mergeCell ref="B9:K9"/>
    <mergeCell ref="B10:K10"/>
    <mergeCell ref="B11:K11"/>
    <mergeCell ref="B27:K27"/>
    <mergeCell ref="B28:K28"/>
    <mergeCell ref="B29:K29"/>
    <mergeCell ref="B45:K45"/>
    <mergeCell ref="B46:K4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7F823-FEFE-463B-AECD-5107E1DC7133}">
  <dimension ref="A1:O23"/>
  <sheetViews>
    <sheetView tabSelected="1" topLeftCell="F1" workbookViewId="0">
      <selection activeCell="G15" sqref="G15"/>
    </sheetView>
  </sheetViews>
  <sheetFormatPr defaultRowHeight="14.4" x14ac:dyDescent="0.3"/>
  <cols>
    <col min="3" max="3" width="8" bestFit="1" customWidth="1"/>
    <col min="4" max="4" width="14.88671875" customWidth="1"/>
    <col min="5" max="5" width="17" bestFit="1" customWidth="1"/>
    <col min="7" max="7" width="20.21875" bestFit="1" customWidth="1"/>
    <col min="8" max="8" width="13.6640625" bestFit="1" customWidth="1"/>
    <col min="10" max="10" width="20.21875" bestFit="1" customWidth="1"/>
    <col min="13" max="13" width="15.33203125" bestFit="1" customWidth="1"/>
    <col min="14" max="14" width="15.88671875" bestFit="1" customWidth="1"/>
  </cols>
  <sheetData>
    <row r="1" spans="1:15" x14ac:dyDescent="0.3">
      <c r="A1" s="27" t="s">
        <v>94</v>
      </c>
      <c r="B1" s="27"/>
      <c r="C1" s="27"/>
      <c r="D1" s="27"/>
      <c r="E1" s="27"/>
      <c r="H1" t="s">
        <v>64</v>
      </c>
      <c r="J1" s="4"/>
      <c r="K1" t="s">
        <v>17</v>
      </c>
      <c r="M1" s="4"/>
      <c r="N1" t="s">
        <v>57</v>
      </c>
    </row>
    <row r="2" spans="1:15" ht="15.6" x14ac:dyDescent="0.35">
      <c r="A2" s="27"/>
      <c r="B2" s="27"/>
      <c r="C2" s="27"/>
      <c r="D2" s="27"/>
      <c r="E2" s="27"/>
      <c r="G2" s="4" t="s">
        <v>49</v>
      </c>
      <c r="J2" s="4" t="s">
        <v>27</v>
      </c>
      <c r="M2" s="5" t="s">
        <v>45</v>
      </c>
      <c r="N2" s="3">
        <f>SQRT(K2^2+K7^2)</f>
        <v>0</v>
      </c>
    </row>
    <row r="3" spans="1:15" ht="15.6" x14ac:dyDescent="0.35">
      <c r="G3" s="4" t="s">
        <v>48</v>
      </c>
      <c r="H3">
        <v>0.23499999999999999</v>
      </c>
      <c r="J3" s="4" t="s">
        <v>50</v>
      </c>
      <c r="M3" s="5" t="s">
        <v>52</v>
      </c>
      <c r="N3" s="3">
        <v>10</v>
      </c>
    </row>
    <row r="4" spans="1:15" ht="15.6" x14ac:dyDescent="0.35">
      <c r="G4" s="5" t="s">
        <v>56</v>
      </c>
      <c r="H4" s="3">
        <f>1-H3</f>
        <v>0.76500000000000001</v>
      </c>
      <c r="J4" s="4" t="s">
        <v>43</v>
      </c>
      <c r="M4" s="5" t="s">
        <v>16</v>
      </c>
      <c r="N4" s="3">
        <f>(K4+K9)/2</f>
        <v>0</v>
      </c>
    </row>
    <row r="5" spans="1:15" ht="15.6" x14ac:dyDescent="0.35">
      <c r="G5" s="4"/>
      <c r="H5" t="s">
        <v>19</v>
      </c>
      <c r="J5" s="5" t="s">
        <v>54</v>
      </c>
      <c r="K5" s="3">
        <f>1-K4</f>
        <v>1</v>
      </c>
      <c r="M5" s="5" t="s">
        <v>24</v>
      </c>
      <c r="N5" s="3">
        <f>1-N4</f>
        <v>1</v>
      </c>
    </row>
    <row r="6" spans="1:15" x14ac:dyDescent="0.3">
      <c r="G6" s="4" t="s">
        <v>8</v>
      </c>
      <c r="H6">
        <v>0.8</v>
      </c>
      <c r="J6" s="4"/>
      <c r="K6" t="s">
        <v>18</v>
      </c>
    </row>
    <row r="7" spans="1:15" ht="15.6" x14ac:dyDescent="0.35">
      <c r="G7" s="4" t="s">
        <v>9</v>
      </c>
      <c r="H7">
        <v>0.05</v>
      </c>
      <c r="J7" s="4" t="s">
        <v>28</v>
      </c>
    </row>
    <row r="8" spans="1:15" ht="15.6" x14ac:dyDescent="0.35">
      <c r="G8" s="4" t="s">
        <v>10</v>
      </c>
      <c r="J8" s="4" t="s">
        <v>51</v>
      </c>
    </row>
    <row r="9" spans="1:15" ht="15.6" x14ac:dyDescent="0.35">
      <c r="G9" s="5" t="s">
        <v>53</v>
      </c>
      <c r="H9" s="3">
        <v>0.95</v>
      </c>
      <c r="J9" s="4" t="s">
        <v>44</v>
      </c>
    </row>
    <row r="10" spans="1:15" ht="15.6" x14ac:dyDescent="0.35">
      <c r="G10" s="9" t="s">
        <v>46</v>
      </c>
      <c r="H10" s="3">
        <f>_xlfn.NORM.INV(1-H7/2,0,1)</f>
        <v>1.9599639845400536</v>
      </c>
      <c r="J10" s="5" t="s">
        <v>55</v>
      </c>
      <c r="K10" s="3">
        <f>1-K9</f>
        <v>1</v>
      </c>
    </row>
    <row r="11" spans="1:15" ht="15.6" x14ac:dyDescent="0.35">
      <c r="G11" s="9" t="s">
        <v>47</v>
      </c>
      <c r="H11" s="3" t="e">
        <f>_xlfn.NORM.INV(H8,0,1)</f>
        <v>#NUM!</v>
      </c>
    </row>
    <row r="13" spans="1:15" x14ac:dyDescent="0.3">
      <c r="A13" s="6" t="s">
        <v>42</v>
      </c>
      <c r="B13" s="6" t="s">
        <v>58</v>
      </c>
      <c r="C13" s="6" t="s">
        <v>59</v>
      </c>
      <c r="D13" s="6" t="s">
        <v>60</v>
      </c>
      <c r="E13" s="6" t="s">
        <v>61</v>
      </c>
      <c r="F13" s="6"/>
      <c r="G13" s="6"/>
      <c r="H13" s="6"/>
      <c r="I13" s="6"/>
      <c r="J13" s="6"/>
      <c r="K13" s="6"/>
      <c r="L13" s="6"/>
      <c r="M13" s="6"/>
      <c r="N13" s="6"/>
      <c r="O13" s="6"/>
    </row>
    <row r="14" spans="1:15" ht="16.2" x14ac:dyDescent="0.3">
      <c r="A14">
        <v>7</v>
      </c>
      <c r="B14">
        <v>8.1</v>
      </c>
      <c r="C14">
        <v>1</v>
      </c>
      <c r="D14" t="s">
        <v>20</v>
      </c>
      <c r="E14" t="s">
        <v>62</v>
      </c>
      <c r="F14" t="s">
        <v>11</v>
      </c>
      <c r="G14" t="s">
        <v>29</v>
      </c>
      <c r="H14">
        <f>ROUNDUP((H10*K2/H6)^2,0)</f>
        <v>0</v>
      </c>
    </row>
    <row r="15" spans="1:15" ht="16.2" x14ac:dyDescent="0.3">
      <c r="A15" s="7">
        <v>9</v>
      </c>
      <c r="B15" s="7">
        <v>8.1999999999999993</v>
      </c>
      <c r="C15" s="7">
        <v>1</v>
      </c>
      <c r="D15" s="7" t="s">
        <v>21</v>
      </c>
      <c r="E15" s="7" t="s">
        <v>62</v>
      </c>
      <c r="F15" s="7" t="s">
        <v>11</v>
      </c>
      <c r="G15" s="7" t="s">
        <v>30</v>
      </c>
      <c r="H15" s="7">
        <f>ROUNDUP(K4*(1-K4)*(H10/H6)^2,0)</f>
        <v>0</v>
      </c>
      <c r="I15" s="7"/>
      <c r="J15" s="7"/>
      <c r="K15" s="7"/>
      <c r="L15" s="7"/>
      <c r="M15" s="7"/>
      <c r="N15" s="7"/>
      <c r="O15" s="7"/>
    </row>
    <row r="16" spans="1:15" ht="16.8" x14ac:dyDescent="0.35">
      <c r="A16">
        <v>12</v>
      </c>
      <c r="B16">
        <v>8.3000000000000007</v>
      </c>
      <c r="C16">
        <v>2</v>
      </c>
      <c r="D16" t="s">
        <v>20</v>
      </c>
      <c r="E16" t="s">
        <v>62</v>
      </c>
      <c r="F16" t="s">
        <v>25</v>
      </c>
      <c r="G16" t="s">
        <v>31</v>
      </c>
      <c r="H16">
        <f>ROUNDUP(2*(H10*K2/H6)^2,0)</f>
        <v>0</v>
      </c>
      <c r="I16" t="s">
        <v>26</v>
      </c>
      <c r="J16" t="s">
        <v>32</v>
      </c>
      <c r="K16">
        <f>ROUNDUP(2*(H10*K7/H6)^2,0)</f>
        <v>0</v>
      </c>
    </row>
    <row r="17" spans="1:15" ht="16.8" x14ac:dyDescent="0.35">
      <c r="A17" s="7">
        <v>16</v>
      </c>
      <c r="B17" s="7">
        <v>8.4</v>
      </c>
      <c r="C17" s="7">
        <v>1</v>
      </c>
      <c r="D17" s="7" t="s">
        <v>22</v>
      </c>
      <c r="E17" s="7" t="s">
        <v>62</v>
      </c>
      <c r="F17" s="7" t="s">
        <v>11</v>
      </c>
      <c r="G17" s="7" t="s">
        <v>33</v>
      </c>
      <c r="H17" s="7">
        <f>ROUNDUP((H10*N2/H6)^2,0)</f>
        <v>0</v>
      </c>
      <c r="I17" s="7"/>
      <c r="J17" s="7"/>
      <c r="K17" s="7"/>
      <c r="L17" s="7"/>
      <c r="M17" s="7"/>
      <c r="N17" s="7"/>
      <c r="O17" s="7"/>
    </row>
    <row r="18" spans="1:15" ht="16.8" x14ac:dyDescent="0.35">
      <c r="A18">
        <v>21</v>
      </c>
      <c r="B18">
        <v>8.5</v>
      </c>
      <c r="C18">
        <v>2</v>
      </c>
      <c r="D18" t="s">
        <v>21</v>
      </c>
      <c r="E18" t="s">
        <v>62</v>
      </c>
      <c r="F18" t="s">
        <v>25</v>
      </c>
      <c r="G18" t="s">
        <v>34</v>
      </c>
      <c r="H18">
        <f>ROUNDUP((K4*K5+K9*K10)*(H10/H6)^2,0)</f>
        <v>0</v>
      </c>
      <c r="I18" t="s">
        <v>26</v>
      </c>
      <c r="J18" t="s">
        <v>34</v>
      </c>
      <c r="K18">
        <f>ROUNDUP((K4*K5+K9*K10)*(H10/H6)^2,0)</f>
        <v>0</v>
      </c>
    </row>
    <row r="19" spans="1:15" ht="16.8" x14ac:dyDescent="0.35">
      <c r="A19" s="7">
        <v>26</v>
      </c>
      <c r="B19" s="7">
        <v>8.6999999999999993</v>
      </c>
      <c r="C19" s="7">
        <v>1</v>
      </c>
      <c r="D19" s="7" t="s">
        <v>20</v>
      </c>
      <c r="E19" s="7" t="s">
        <v>63</v>
      </c>
      <c r="F19" s="7" t="s">
        <v>11</v>
      </c>
      <c r="G19" s="7" t="s">
        <v>37</v>
      </c>
      <c r="H19" s="7" t="e">
        <f>ROUNDUP(((H10+H11)/O19)^2,0)</f>
        <v>#NUM!</v>
      </c>
      <c r="I19" s="7"/>
      <c r="J19" s="7"/>
      <c r="K19" s="7"/>
      <c r="L19" s="7"/>
      <c r="M19" s="7" t="s">
        <v>35</v>
      </c>
      <c r="N19" s="7" t="s">
        <v>36</v>
      </c>
      <c r="O19" s="7" t="e">
        <f>ABS(K3-H2)/K2</f>
        <v>#DIV/0!</v>
      </c>
    </row>
    <row r="20" spans="1:15" ht="16.8" x14ac:dyDescent="0.35">
      <c r="A20">
        <v>28</v>
      </c>
      <c r="B20">
        <v>8.8000000000000007</v>
      </c>
      <c r="C20">
        <v>1</v>
      </c>
      <c r="D20" t="s">
        <v>21</v>
      </c>
      <c r="E20" t="s">
        <v>63</v>
      </c>
      <c r="F20" t="s">
        <v>11</v>
      </c>
      <c r="G20" t="s">
        <v>37</v>
      </c>
      <c r="H20" t="e">
        <f>ROUNDUP(((H10+H11)/O20)^2,0)</f>
        <v>#NUM!</v>
      </c>
      <c r="M20" t="s">
        <v>35</v>
      </c>
      <c r="N20" t="s">
        <v>38</v>
      </c>
      <c r="O20">
        <f>ABS(K4-H3)/SQRT(H3*H4)</f>
        <v>0.55424682451382623</v>
      </c>
    </row>
    <row r="21" spans="1:15" ht="16.8" x14ac:dyDescent="0.35">
      <c r="A21" s="7">
        <v>30</v>
      </c>
      <c r="B21" s="7">
        <v>8.9</v>
      </c>
      <c r="C21" s="7">
        <v>2</v>
      </c>
      <c r="D21" s="7" t="s">
        <v>20</v>
      </c>
      <c r="E21" s="7" t="s">
        <v>63</v>
      </c>
      <c r="F21" s="7" t="s">
        <v>25</v>
      </c>
      <c r="G21" s="7" t="s">
        <v>39</v>
      </c>
      <c r="H21" s="7" t="e">
        <f>ROUNDUP(2*((H10+H11)/O21)^2,0)</f>
        <v>#NUM!</v>
      </c>
      <c r="I21" s="7" t="s">
        <v>26</v>
      </c>
      <c r="J21" s="7" t="s">
        <v>92</v>
      </c>
      <c r="K21" s="7" t="e">
        <f>ROUNDUP(2*((H10+H11)/O21)^2,0)</f>
        <v>#NUM!</v>
      </c>
      <c r="L21" s="7"/>
      <c r="M21" s="7" t="s">
        <v>35</v>
      </c>
      <c r="N21" s="7" t="s">
        <v>36</v>
      </c>
      <c r="O21" s="7" t="e">
        <f>ABS(K3-H2)/K2</f>
        <v>#DIV/0!</v>
      </c>
    </row>
    <row r="22" spans="1:15" ht="16.8" x14ac:dyDescent="0.35">
      <c r="A22">
        <v>32</v>
      </c>
      <c r="B22">
        <v>8.1</v>
      </c>
      <c r="C22">
        <v>1</v>
      </c>
      <c r="D22" t="s">
        <v>22</v>
      </c>
      <c r="E22" t="s">
        <v>63</v>
      </c>
      <c r="F22" t="s">
        <v>11</v>
      </c>
      <c r="G22" t="s">
        <v>37</v>
      </c>
      <c r="H22" t="e">
        <f>ROUNDUP(((H10+H11)/O22)^2,0)</f>
        <v>#NUM!</v>
      </c>
      <c r="M22" t="s">
        <v>35</v>
      </c>
      <c r="N22" t="s">
        <v>40</v>
      </c>
      <c r="O22" t="e">
        <f>N3/N2</f>
        <v>#DIV/0!</v>
      </c>
    </row>
    <row r="23" spans="1:15" ht="16.8" x14ac:dyDescent="0.35">
      <c r="A23" s="7">
        <v>34</v>
      </c>
      <c r="B23" s="7">
        <v>8.11</v>
      </c>
      <c r="C23" s="7">
        <v>2</v>
      </c>
      <c r="D23" s="7" t="s">
        <v>21</v>
      </c>
      <c r="E23" s="7" t="s">
        <v>63</v>
      </c>
      <c r="F23" s="7" t="s">
        <v>25</v>
      </c>
      <c r="G23" s="7" t="s">
        <v>39</v>
      </c>
      <c r="H23" s="7" t="e">
        <f>ROUNDUP(2*((H10+H11)/O23)^2,0)</f>
        <v>#NUM!</v>
      </c>
      <c r="I23" s="7" t="s">
        <v>26</v>
      </c>
      <c r="J23" s="7" t="s">
        <v>39</v>
      </c>
      <c r="K23" s="7" t="e">
        <f>ROUNDUP(2*((H10+H11)/O23)^2,0)</f>
        <v>#NUM!</v>
      </c>
      <c r="L23" s="7"/>
      <c r="M23" s="7" t="s">
        <v>35</v>
      </c>
      <c r="N23" s="7" t="s">
        <v>41</v>
      </c>
      <c r="O23" s="7" t="e">
        <f>ABS(K4-K9)/SQRT(N4*N5)</f>
        <v>#DIV/0!</v>
      </c>
    </row>
  </sheetData>
  <mergeCells count="1">
    <mergeCell ref="A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Flores</dc:creator>
  <cp:lastModifiedBy>Bobby Flores</cp:lastModifiedBy>
  <dcterms:created xsi:type="dcterms:W3CDTF">2023-06-25T21:33:29Z</dcterms:created>
  <dcterms:modified xsi:type="dcterms:W3CDTF">2023-07-08T06:41:12Z</dcterms:modified>
</cp:coreProperties>
</file>