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1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3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3.xml" ContentType="application/vnd.openxmlformats-officedocument.drawing+xml"/>
  <Override PartName="/xl/charts/chart44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5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4.xml" ContentType="application/vnd.openxmlformats-officedocument.drawing+xml"/>
  <Override PartName="/xl/charts/chart46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7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li_m\Downloads\"/>
    </mc:Choice>
  </mc:AlternateContent>
  <xr:revisionPtr revIDLastSave="0" documentId="13_ncr:1_{1B7CDCB5-9F4E-435D-B32E-87F3D22533B1}" xr6:coauthVersionLast="45" xr6:coauthVersionMax="45" xr10:uidLastSave="{00000000-0000-0000-0000-000000000000}"/>
  <bookViews>
    <workbookView xWindow="28680" yWindow="-120" windowWidth="28095" windowHeight="16440" tabRatio="902" xr2:uid="{00000000-000D-0000-FFFF-FFFF00000000}"/>
  </bookViews>
  <sheets>
    <sheet name="GMC data" sheetId="1" r:id="rId1"/>
    <sheet name="HEE data combined" sheetId="18" r:id="rId2"/>
    <sheet name=" GMC % by speciality" sheetId="20" r:id="rId3"/>
    <sheet name="GMC % by religion" sheetId="2" r:id="rId4"/>
    <sheet name="HEE data origional" sheetId="17" r:id="rId5"/>
    <sheet name="HEE data by speciality" sheetId="21" r:id="rId6"/>
    <sheet name="HEE data by religion" sheetId="19" r:id="rId7"/>
    <sheet name="athiests" sheetId="22" r:id="rId8"/>
    <sheet name="budhists" sheetId="23" r:id="rId9"/>
    <sheet name="christianity" sheetId="24" r:id="rId10"/>
    <sheet name="hindu" sheetId="25" r:id="rId11"/>
    <sheet name="islam" sheetId="26" r:id="rId12"/>
    <sheet name="judaism" sheetId="27" r:id="rId13"/>
    <sheet name="sikh" sheetId="28" r:id="rId14"/>
    <sheet name=" other religion" sheetId="29" r:id="rId15"/>
    <sheet name="Anaesthesia" sheetId="3" r:id="rId16"/>
    <sheet name="EM" sheetId="4" r:id="rId17"/>
    <sheet name="GP" sheetId="5" r:id="rId18"/>
    <sheet name="Medicine" sheetId="7" r:id="rId19"/>
    <sheet name="OG" sheetId="8" r:id="rId20"/>
    <sheet name="Public health" sheetId="13" r:id="rId21"/>
    <sheet name="Psychiatry" sheetId="12" r:id="rId22"/>
    <sheet name="Opthalmology" sheetId="9" r:id="rId23"/>
    <sheet name="Surgery" sheetId="10" r:id="rId24"/>
    <sheet name="Occupational" sheetId="6" r:id="rId25"/>
    <sheet name="Paeds" sheetId="11" r:id="rId26"/>
    <sheet name="Other" sheetId="14" r:id="rId27"/>
    <sheet name="Radiology" sheetId="15" r:id="rId28"/>
    <sheet name="Patholgy" sheetId="16" r:id="rId2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B30" i="1"/>
  <c r="C29" i="1"/>
  <c r="B29" i="1"/>
  <c r="C25" i="1"/>
  <c r="C24" i="1"/>
  <c r="B25" i="1"/>
  <c r="B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C19" i="1"/>
  <c r="D19" i="1"/>
  <c r="E19" i="1"/>
  <c r="F19" i="1"/>
  <c r="G19" i="1"/>
  <c r="H19" i="1"/>
  <c r="I19" i="1"/>
  <c r="J19" i="1"/>
  <c r="B19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B11" i="18" l="1"/>
  <c r="C11" i="18"/>
  <c r="D11" i="18"/>
  <c r="E11" i="18"/>
  <c r="J11" i="18"/>
  <c r="F11" i="18"/>
  <c r="M11" i="18"/>
  <c r="I11" i="18" s="1"/>
  <c r="G11" i="18"/>
  <c r="H11" i="18"/>
  <c r="B3" i="18"/>
  <c r="C3" i="18"/>
  <c r="D3" i="18"/>
  <c r="E3" i="18"/>
  <c r="J3" i="18"/>
  <c r="F3" i="18"/>
  <c r="M3" i="18"/>
  <c r="G3" i="18"/>
  <c r="H3" i="18"/>
  <c r="A5" i="16"/>
  <c r="K3" i="16"/>
  <c r="A5" i="15"/>
  <c r="K3" i="15"/>
  <c r="A13" i="14"/>
  <c r="A12" i="14"/>
  <c r="A11" i="14"/>
  <c r="A10" i="14"/>
  <c r="A9" i="14"/>
  <c r="A8" i="14"/>
  <c r="A7" i="14"/>
  <c r="A6" i="14"/>
  <c r="A5" i="14"/>
  <c r="K3" i="14"/>
  <c r="A9" i="11"/>
  <c r="A8" i="11"/>
  <c r="A7" i="11"/>
  <c r="A6" i="11"/>
  <c r="A5" i="11"/>
  <c r="K3" i="11"/>
  <c r="C7" i="18"/>
  <c r="D7" i="18"/>
  <c r="E7" i="18"/>
  <c r="J7" i="18"/>
  <c r="F7" i="18"/>
  <c r="M7" i="18"/>
  <c r="I7" i="18" s="1"/>
  <c r="G7" i="18"/>
  <c r="H7" i="18"/>
  <c r="B7" i="18"/>
  <c r="A13" i="10"/>
  <c r="A12" i="10"/>
  <c r="A16" i="10"/>
  <c r="A15" i="10"/>
  <c r="A14" i="10"/>
  <c r="A11" i="10"/>
  <c r="A10" i="10"/>
  <c r="A9" i="10"/>
  <c r="A8" i="10"/>
  <c r="A7" i="10"/>
  <c r="A6" i="10"/>
  <c r="A5" i="10"/>
  <c r="K3" i="10"/>
  <c r="A7" i="9"/>
  <c r="A6" i="9"/>
  <c r="K3" i="9"/>
  <c r="A15" i="12"/>
  <c r="A14" i="12"/>
  <c r="A13" i="12"/>
  <c r="A12" i="12"/>
  <c r="A11" i="12"/>
  <c r="A10" i="12"/>
  <c r="A9" i="12"/>
  <c r="A8" i="12"/>
  <c r="A7" i="12"/>
  <c r="A6" i="12"/>
  <c r="A5" i="12"/>
  <c r="K3" i="12"/>
  <c r="A5" i="13"/>
  <c r="K3" i="13"/>
  <c r="A6" i="8"/>
  <c r="A5" i="8"/>
  <c r="K3" i="8"/>
  <c r="A23" i="7"/>
  <c r="A21" i="7"/>
  <c r="A22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K3" i="7"/>
  <c r="A5" i="5"/>
  <c r="K3" i="5"/>
  <c r="A7" i="4"/>
  <c r="A5" i="4"/>
  <c r="A6" i="4"/>
  <c r="K3" i="4"/>
  <c r="C15" i="18"/>
  <c r="D15" i="18"/>
  <c r="E15" i="18"/>
  <c r="J15" i="18"/>
  <c r="F15" i="18"/>
  <c r="M15" i="18"/>
  <c r="I15" i="18" s="1"/>
  <c r="G15" i="18"/>
  <c r="H15" i="18"/>
  <c r="B15" i="18"/>
  <c r="C8" i="18"/>
  <c r="D8" i="18"/>
  <c r="E8" i="18"/>
  <c r="J8" i="18"/>
  <c r="F8" i="18"/>
  <c r="M8" i="18"/>
  <c r="I8" i="18" s="1"/>
  <c r="G8" i="18"/>
  <c r="H8" i="18"/>
  <c r="B8" i="18"/>
  <c r="C12" i="18"/>
  <c r="D12" i="18"/>
  <c r="E12" i="18"/>
  <c r="J12" i="18"/>
  <c r="F12" i="18"/>
  <c r="M12" i="18"/>
  <c r="I12" i="18" s="1"/>
  <c r="G12" i="18"/>
  <c r="H12" i="18"/>
  <c r="B12" i="18"/>
  <c r="C10" i="18"/>
  <c r="D10" i="18"/>
  <c r="E10" i="18"/>
  <c r="J10" i="18"/>
  <c r="F10" i="18"/>
  <c r="M10" i="18"/>
  <c r="I10" i="18" s="1"/>
  <c r="G10" i="18"/>
  <c r="H10" i="18"/>
  <c r="B10" i="18"/>
  <c r="C13" i="18"/>
  <c r="D13" i="18"/>
  <c r="E13" i="18"/>
  <c r="J13" i="18"/>
  <c r="F13" i="18"/>
  <c r="M13" i="18"/>
  <c r="I13" i="18" s="1"/>
  <c r="G13" i="18"/>
  <c r="H13" i="18"/>
  <c r="B13" i="18"/>
  <c r="C6" i="18"/>
  <c r="D6" i="18"/>
  <c r="E6" i="18"/>
  <c r="J6" i="18"/>
  <c r="F6" i="18"/>
  <c r="M6" i="18"/>
  <c r="I6" i="18" s="1"/>
  <c r="G6" i="18"/>
  <c r="H6" i="18"/>
  <c r="B6" i="18"/>
  <c r="H4" i="18"/>
  <c r="G4" i="18"/>
  <c r="M4" i="18"/>
  <c r="I4" i="18" s="1"/>
  <c r="F4" i="18"/>
  <c r="J4" i="18"/>
  <c r="E4" i="18"/>
  <c r="D4" i="18"/>
  <c r="C4" i="18"/>
  <c r="B4" i="18"/>
  <c r="C5" i="18"/>
  <c r="D5" i="18"/>
  <c r="E5" i="18"/>
  <c r="J5" i="18"/>
  <c r="F5" i="18"/>
  <c r="M5" i="18"/>
  <c r="I5" i="18" s="1"/>
  <c r="G5" i="18"/>
  <c r="H5" i="18"/>
  <c r="B5" i="18"/>
  <c r="H9" i="18"/>
  <c r="G9" i="18"/>
  <c r="M9" i="18"/>
  <c r="I9" i="18" s="1"/>
  <c r="F9" i="18"/>
  <c r="J9" i="18"/>
  <c r="E9" i="18"/>
  <c r="D9" i="18"/>
  <c r="C9" i="18"/>
  <c r="B9" i="18"/>
  <c r="C2" i="18"/>
  <c r="D2" i="18"/>
  <c r="E2" i="18"/>
  <c r="J2" i="18"/>
  <c r="F2" i="18"/>
  <c r="M2" i="18"/>
  <c r="I2" i="18" s="1"/>
  <c r="G2" i="18"/>
  <c r="H2" i="18"/>
  <c r="B2" i="18"/>
  <c r="H14" i="18"/>
  <c r="G14" i="18"/>
  <c r="M14" i="18"/>
  <c r="I14" i="18" s="1"/>
  <c r="F14" i="18"/>
  <c r="J14" i="18"/>
  <c r="E14" i="18"/>
  <c r="D14" i="18"/>
  <c r="C14" i="18"/>
  <c r="B14" i="18"/>
  <c r="F18" i="18" l="1"/>
  <c r="L14" i="18"/>
  <c r="L4" i="18"/>
  <c r="H4" i="21" s="1"/>
  <c r="L12" i="18"/>
  <c r="G12" i="21" s="1"/>
  <c r="C18" i="18"/>
  <c r="C12" i="19" s="1"/>
  <c r="L15" i="18"/>
  <c r="L2" i="18"/>
  <c r="F2" i="21" s="1"/>
  <c r="B18" i="18"/>
  <c r="B9" i="19" s="1"/>
  <c r="L6" i="18"/>
  <c r="J6" i="21" s="1"/>
  <c r="L8" i="18"/>
  <c r="I8" i="21" s="1"/>
  <c r="M18" i="18"/>
  <c r="L13" i="18"/>
  <c r="C13" i="21" s="1"/>
  <c r="H18" i="18"/>
  <c r="L9" i="18"/>
  <c r="H9" i="21" s="1"/>
  <c r="G18" i="18"/>
  <c r="J18" i="18"/>
  <c r="J2" i="19" s="1"/>
  <c r="L7" i="18"/>
  <c r="G7" i="21" s="1"/>
  <c r="I3" i="18"/>
  <c r="I18" i="18" s="1"/>
  <c r="L11" i="18"/>
  <c r="E18" i="18"/>
  <c r="E8" i="19" s="1"/>
  <c r="L5" i="18"/>
  <c r="D5" i="21" s="1"/>
  <c r="L10" i="18"/>
  <c r="B10" i="21" s="1"/>
  <c r="L3" i="18"/>
  <c r="D2" i="21"/>
  <c r="D18" i="18"/>
  <c r="J4" i="21"/>
  <c r="B4" i="21"/>
  <c r="D9" i="21"/>
  <c r="E2" i="21"/>
  <c r="E5" i="21"/>
  <c r="D4" i="21"/>
  <c r="G4" i="21"/>
  <c r="F12" i="21"/>
  <c r="E12" i="21"/>
  <c r="F14" i="21"/>
  <c r="C12" i="21"/>
  <c r="G5" i="19"/>
  <c r="B5" i="21"/>
  <c r="F4" i="21"/>
  <c r="J12" i="21"/>
  <c r="I12" i="21"/>
  <c r="D12" i="21"/>
  <c r="H15" i="21"/>
  <c r="G15" i="21"/>
  <c r="G3" i="21"/>
  <c r="H2" i="21"/>
  <c r="H10" i="19"/>
  <c r="F15" i="21"/>
  <c r="H14" i="21"/>
  <c r="B2" i="21"/>
  <c r="G2" i="21"/>
  <c r="G2" i="19"/>
  <c r="J15" i="21"/>
  <c r="G7" i="19"/>
  <c r="F3" i="19"/>
  <c r="D11" i="21"/>
  <c r="H12" i="21"/>
  <c r="C11" i="21"/>
  <c r="J2" i="21"/>
  <c r="D7" i="21"/>
  <c r="K3" i="3"/>
  <c r="K3" i="2"/>
  <c r="K2" i="4" s="1"/>
  <c r="K4" i="2"/>
  <c r="K2" i="5" s="1"/>
  <c r="K5" i="2"/>
  <c r="K2" i="7" s="1"/>
  <c r="K6" i="2"/>
  <c r="K2" i="8" s="1"/>
  <c r="K7" i="2"/>
  <c r="K2" i="6" s="1"/>
  <c r="K8" i="2"/>
  <c r="K2" i="9" s="1"/>
  <c r="K9" i="2"/>
  <c r="K2" i="11" s="1"/>
  <c r="K10" i="2"/>
  <c r="K2" i="16" s="1"/>
  <c r="K11" i="2"/>
  <c r="K2" i="12" s="1"/>
  <c r="K12" i="2"/>
  <c r="K2" i="13" s="1"/>
  <c r="K13" i="2"/>
  <c r="K2" i="15" s="1"/>
  <c r="K14" i="2"/>
  <c r="K2" i="10" s="1"/>
  <c r="K15" i="2"/>
  <c r="K2" i="14" s="1"/>
  <c r="K2" i="2"/>
  <c r="K2" i="3" s="1"/>
  <c r="J3" i="2"/>
  <c r="J2" i="4" s="1"/>
  <c r="J4" i="2"/>
  <c r="J2" i="5" s="1"/>
  <c r="J5" i="2"/>
  <c r="J2" i="7" s="1"/>
  <c r="J6" i="2"/>
  <c r="J2" i="8" s="1"/>
  <c r="J7" i="2"/>
  <c r="J2" i="6" s="1"/>
  <c r="J8" i="2"/>
  <c r="J2" i="9" s="1"/>
  <c r="J9" i="2"/>
  <c r="J2" i="11" s="1"/>
  <c r="J10" i="2"/>
  <c r="J2" i="16" s="1"/>
  <c r="J11" i="2"/>
  <c r="J2" i="12" s="1"/>
  <c r="J12" i="2"/>
  <c r="J2" i="13" s="1"/>
  <c r="J13" i="2"/>
  <c r="J2" i="15" s="1"/>
  <c r="J14" i="2"/>
  <c r="J2" i="10" s="1"/>
  <c r="J15" i="2"/>
  <c r="J2" i="14" s="1"/>
  <c r="J2" i="2"/>
  <c r="J2" i="3" s="1"/>
  <c r="B3" i="2"/>
  <c r="B2" i="4" s="1"/>
  <c r="B4" i="2"/>
  <c r="B2" i="5" s="1"/>
  <c r="B5" i="2"/>
  <c r="B2" i="7" s="1"/>
  <c r="B6" i="2"/>
  <c r="B2" i="8" s="1"/>
  <c r="B7" i="2"/>
  <c r="B2" i="6" s="1"/>
  <c r="B8" i="2"/>
  <c r="B2" i="9" s="1"/>
  <c r="B9" i="2"/>
  <c r="B2" i="11" s="1"/>
  <c r="B10" i="2"/>
  <c r="B2" i="16" s="1"/>
  <c r="B11" i="2"/>
  <c r="B2" i="12" s="1"/>
  <c r="B12" i="2"/>
  <c r="B2" i="13" s="1"/>
  <c r="B13" i="2"/>
  <c r="B2" i="15" s="1"/>
  <c r="B14" i="2"/>
  <c r="B2" i="10" s="1"/>
  <c r="B15" i="2"/>
  <c r="B2" i="14" s="1"/>
  <c r="B2" i="2"/>
  <c r="B2" i="3" s="1"/>
  <c r="I3" i="2"/>
  <c r="I2" i="4" s="1"/>
  <c r="I4" i="2"/>
  <c r="I2" i="5" s="1"/>
  <c r="I5" i="2"/>
  <c r="I2" i="7" s="1"/>
  <c r="I6" i="2"/>
  <c r="I2" i="8" s="1"/>
  <c r="I7" i="2"/>
  <c r="I2" i="6" s="1"/>
  <c r="I8" i="2"/>
  <c r="I2" i="9" s="1"/>
  <c r="I9" i="2"/>
  <c r="I2" i="11" s="1"/>
  <c r="I10" i="2"/>
  <c r="I2" i="16" s="1"/>
  <c r="I11" i="2"/>
  <c r="I2" i="12" s="1"/>
  <c r="I12" i="2"/>
  <c r="I2" i="13" s="1"/>
  <c r="I13" i="2"/>
  <c r="I2" i="15" s="1"/>
  <c r="I14" i="2"/>
  <c r="I2" i="10" s="1"/>
  <c r="I15" i="2"/>
  <c r="I2" i="14" s="1"/>
  <c r="I2" i="2"/>
  <c r="I2" i="3" s="1"/>
  <c r="H3" i="2"/>
  <c r="H2" i="4" s="1"/>
  <c r="H4" i="2"/>
  <c r="H2" i="5" s="1"/>
  <c r="H5" i="2"/>
  <c r="H2" i="7" s="1"/>
  <c r="H6" i="2"/>
  <c r="H2" i="8" s="1"/>
  <c r="H7" i="2"/>
  <c r="H2" i="6" s="1"/>
  <c r="H8" i="2"/>
  <c r="H2" i="9" s="1"/>
  <c r="H9" i="2"/>
  <c r="H2" i="11" s="1"/>
  <c r="H10" i="2"/>
  <c r="H2" i="16" s="1"/>
  <c r="H11" i="2"/>
  <c r="H2" i="12" s="1"/>
  <c r="H12" i="2"/>
  <c r="H2" i="13" s="1"/>
  <c r="H13" i="2"/>
  <c r="H2" i="15" s="1"/>
  <c r="H14" i="2"/>
  <c r="H2" i="10" s="1"/>
  <c r="H15" i="2"/>
  <c r="H2" i="14" s="1"/>
  <c r="H2" i="2"/>
  <c r="H2" i="3" s="1"/>
  <c r="G3" i="2"/>
  <c r="G2" i="4" s="1"/>
  <c r="G4" i="2"/>
  <c r="G2" i="5" s="1"/>
  <c r="G5" i="2"/>
  <c r="G2" i="7" s="1"/>
  <c r="G6" i="2"/>
  <c r="G2" i="8" s="1"/>
  <c r="G7" i="2"/>
  <c r="G2" i="6" s="1"/>
  <c r="G8" i="2"/>
  <c r="G2" i="9" s="1"/>
  <c r="G9" i="2"/>
  <c r="G2" i="11" s="1"/>
  <c r="G10" i="2"/>
  <c r="G2" i="16" s="1"/>
  <c r="G11" i="2"/>
  <c r="G2" i="12" s="1"/>
  <c r="G12" i="2"/>
  <c r="G2" i="13" s="1"/>
  <c r="G13" i="2"/>
  <c r="G2" i="15" s="1"/>
  <c r="G14" i="2"/>
  <c r="G2" i="10" s="1"/>
  <c r="G15" i="2"/>
  <c r="G2" i="14" s="1"/>
  <c r="G2" i="2"/>
  <c r="G2" i="3" s="1"/>
  <c r="F3" i="2"/>
  <c r="F2" i="4" s="1"/>
  <c r="F4" i="2"/>
  <c r="F2" i="5" s="1"/>
  <c r="F5" i="2"/>
  <c r="F2" i="7" s="1"/>
  <c r="F6" i="2"/>
  <c r="F2" i="8" s="1"/>
  <c r="F7" i="2"/>
  <c r="F2" i="6" s="1"/>
  <c r="F8" i="2"/>
  <c r="F2" i="9" s="1"/>
  <c r="F9" i="2"/>
  <c r="F2" i="11" s="1"/>
  <c r="F10" i="2"/>
  <c r="F2" i="16" s="1"/>
  <c r="F11" i="2"/>
  <c r="F2" i="12" s="1"/>
  <c r="F12" i="2"/>
  <c r="F2" i="13" s="1"/>
  <c r="F13" i="2"/>
  <c r="F2" i="15" s="1"/>
  <c r="F14" i="2"/>
  <c r="F2" i="10" s="1"/>
  <c r="F15" i="2"/>
  <c r="F2" i="14" s="1"/>
  <c r="F2" i="2"/>
  <c r="F2" i="3" s="1"/>
  <c r="E3" i="2"/>
  <c r="E2" i="4" s="1"/>
  <c r="E4" i="2"/>
  <c r="E2" i="5" s="1"/>
  <c r="E5" i="2"/>
  <c r="E2" i="7" s="1"/>
  <c r="E6" i="2"/>
  <c r="E2" i="8" s="1"/>
  <c r="E7" i="2"/>
  <c r="E2" i="6" s="1"/>
  <c r="E8" i="2"/>
  <c r="E2" i="9" s="1"/>
  <c r="E9" i="2"/>
  <c r="E2" i="11" s="1"/>
  <c r="E10" i="2"/>
  <c r="E2" i="16" s="1"/>
  <c r="E11" i="2"/>
  <c r="E2" i="12" s="1"/>
  <c r="E12" i="2"/>
  <c r="E2" i="13" s="1"/>
  <c r="E13" i="2"/>
  <c r="E2" i="15" s="1"/>
  <c r="E14" i="2"/>
  <c r="E2" i="10" s="1"/>
  <c r="E15" i="2"/>
  <c r="E2" i="14" s="1"/>
  <c r="E2" i="2"/>
  <c r="E2" i="3" s="1"/>
  <c r="D3" i="2"/>
  <c r="D2" i="4" s="1"/>
  <c r="D4" i="2"/>
  <c r="D2" i="5" s="1"/>
  <c r="D5" i="2"/>
  <c r="D2" i="7" s="1"/>
  <c r="D6" i="2"/>
  <c r="D2" i="8" s="1"/>
  <c r="D7" i="2"/>
  <c r="D2" i="6" s="1"/>
  <c r="D8" i="2"/>
  <c r="D2" i="9" s="1"/>
  <c r="D9" i="2"/>
  <c r="D2" i="11" s="1"/>
  <c r="D10" i="2"/>
  <c r="D2" i="16" s="1"/>
  <c r="D11" i="2"/>
  <c r="D2" i="12" s="1"/>
  <c r="D12" i="2"/>
  <c r="D2" i="13" s="1"/>
  <c r="D13" i="2"/>
  <c r="D2" i="15" s="1"/>
  <c r="D14" i="2"/>
  <c r="D2" i="10" s="1"/>
  <c r="D15" i="2"/>
  <c r="D2" i="14" s="1"/>
  <c r="D2" i="2"/>
  <c r="D2" i="3" s="1"/>
  <c r="C3" i="2"/>
  <c r="C2" i="4" s="1"/>
  <c r="C4" i="2"/>
  <c r="C2" i="5" s="1"/>
  <c r="C5" i="2"/>
  <c r="C2" i="7" s="1"/>
  <c r="C6" i="2"/>
  <c r="C2" i="8" s="1"/>
  <c r="C7" i="2"/>
  <c r="C2" i="6" s="1"/>
  <c r="C8" i="2"/>
  <c r="C2" i="9" s="1"/>
  <c r="C9" i="2"/>
  <c r="C2" i="11" s="1"/>
  <c r="C10" i="2"/>
  <c r="C2" i="16" s="1"/>
  <c r="C11" i="2"/>
  <c r="C2" i="12" s="1"/>
  <c r="C12" i="2"/>
  <c r="C2" i="13" s="1"/>
  <c r="C13" i="2"/>
  <c r="C2" i="15" s="1"/>
  <c r="C14" i="2"/>
  <c r="C2" i="10" s="1"/>
  <c r="C15" i="2"/>
  <c r="C2" i="14" s="1"/>
  <c r="C16" i="2"/>
  <c r="C2" i="2"/>
  <c r="C2" i="3" s="1"/>
  <c r="N87" i="17"/>
  <c r="N86" i="17"/>
  <c r="N85" i="17"/>
  <c r="N84" i="17"/>
  <c r="N83" i="17"/>
  <c r="N82" i="17"/>
  <c r="N81" i="17"/>
  <c r="N80" i="17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61" i="17"/>
  <c r="N60" i="17"/>
  <c r="N59" i="17"/>
  <c r="N58" i="17"/>
  <c r="N57" i="17"/>
  <c r="N56" i="17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AB41" i="17"/>
  <c r="Y41" i="17"/>
  <c r="X41" i="17"/>
  <c r="V41" i="17"/>
  <c r="U41" i="17"/>
  <c r="N41" i="17"/>
  <c r="N40" i="17"/>
  <c r="O39" i="17"/>
  <c r="N39" i="17"/>
  <c r="O38" i="17"/>
  <c r="N38" i="17"/>
  <c r="O37" i="17"/>
  <c r="N37" i="17"/>
  <c r="O36" i="17"/>
  <c r="N36" i="17"/>
  <c r="O35" i="17"/>
  <c r="N35" i="17"/>
  <c r="O34" i="17"/>
  <c r="N34" i="17"/>
  <c r="O33" i="17"/>
  <c r="N33" i="17"/>
  <c r="O32" i="17"/>
  <c r="N32" i="17"/>
  <c r="O31" i="17"/>
  <c r="N31" i="17"/>
  <c r="O30" i="17"/>
  <c r="N30" i="17"/>
  <c r="O29" i="17"/>
  <c r="N29" i="17"/>
  <c r="O28" i="17"/>
  <c r="N28" i="17"/>
  <c r="O27" i="17"/>
  <c r="N27" i="17"/>
  <c r="O26" i="17"/>
  <c r="N26" i="17"/>
  <c r="O25" i="17"/>
  <c r="N25" i="17"/>
  <c r="O24" i="17"/>
  <c r="N24" i="17"/>
  <c r="O23" i="17"/>
  <c r="N23" i="17"/>
  <c r="O22" i="17"/>
  <c r="N22" i="17"/>
  <c r="O21" i="17"/>
  <c r="N21" i="17"/>
  <c r="AC20" i="17"/>
  <c r="O20" i="17"/>
  <c r="N20" i="17"/>
  <c r="O19" i="17"/>
  <c r="N19" i="17"/>
  <c r="AB18" i="17"/>
  <c r="Y18" i="17"/>
  <c r="X18" i="17"/>
  <c r="V18" i="17"/>
  <c r="U18" i="17"/>
  <c r="T18" i="17"/>
  <c r="O18" i="17"/>
  <c r="N18" i="17"/>
  <c r="AC17" i="17"/>
  <c r="O17" i="17"/>
  <c r="N17" i="17"/>
  <c r="O16" i="17"/>
  <c r="N16" i="17"/>
  <c r="O15" i="17"/>
  <c r="N15" i="17"/>
  <c r="O14" i="17"/>
  <c r="N14" i="17"/>
  <c r="O13" i="17"/>
  <c r="N13" i="17"/>
  <c r="O12" i="17"/>
  <c r="N12" i="17"/>
  <c r="O11" i="17"/>
  <c r="N11" i="17"/>
  <c r="O10" i="17"/>
  <c r="N10" i="17"/>
  <c r="O9" i="17"/>
  <c r="N9" i="17"/>
  <c r="O8" i="17"/>
  <c r="N8" i="17"/>
  <c r="O7" i="17"/>
  <c r="N7" i="17"/>
  <c r="O6" i="17"/>
  <c r="N6" i="17"/>
  <c r="O5" i="17"/>
  <c r="N5" i="17"/>
  <c r="O4" i="17"/>
  <c r="N4" i="17"/>
  <c r="O3" i="17"/>
  <c r="N3" i="17"/>
  <c r="N2" i="17"/>
  <c r="E7" i="19" l="1"/>
  <c r="B8" i="19"/>
  <c r="L18" i="18"/>
  <c r="E3" i="19"/>
  <c r="I13" i="21"/>
  <c r="F9" i="21"/>
  <c r="I5" i="21"/>
  <c r="E9" i="21"/>
  <c r="F5" i="21"/>
  <c r="E4" i="21"/>
  <c r="C2" i="21"/>
  <c r="J5" i="21"/>
  <c r="C4" i="21"/>
  <c r="B2" i="19"/>
  <c r="I4" i="21"/>
  <c r="I2" i="21"/>
  <c r="I10" i="19"/>
  <c r="I6" i="19"/>
  <c r="I5" i="19"/>
  <c r="I4" i="19"/>
  <c r="I9" i="19"/>
  <c r="I3" i="19"/>
  <c r="I13" i="19"/>
  <c r="I8" i="19"/>
  <c r="I11" i="19"/>
  <c r="I12" i="19"/>
  <c r="I7" i="19"/>
  <c r="I3" i="21"/>
  <c r="J7" i="21"/>
  <c r="C5" i="19"/>
  <c r="J3" i="21"/>
  <c r="C7" i="19"/>
  <c r="F7" i="21"/>
  <c r="C4" i="19"/>
  <c r="D3" i="21"/>
  <c r="E7" i="21"/>
  <c r="E10" i="21"/>
  <c r="H7" i="21"/>
  <c r="D8" i="21"/>
  <c r="E3" i="21"/>
  <c r="I7" i="21"/>
  <c r="F3" i="21"/>
  <c r="E12" i="19"/>
  <c r="C3" i="21"/>
  <c r="B3" i="21"/>
  <c r="H3" i="21"/>
  <c r="C7" i="21"/>
  <c r="C10" i="21"/>
  <c r="D10" i="21"/>
  <c r="B12" i="21"/>
  <c r="K12" i="21" s="1"/>
  <c r="I10" i="21"/>
  <c r="D15" i="19"/>
  <c r="D4" i="19"/>
  <c r="D11" i="19"/>
  <c r="D12" i="19"/>
  <c r="D13" i="19"/>
  <c r="D14" i="19"/>
  <c r="D2" i="19"/>
  <c r="G13" i="21"/>
  <c r="J8" i="21"/>
  <c r="E8" i="21"/>
  <c r="F8" i="21"/>
  <c r="G8" i="21"/>
  <c r="E13" i="21"/>
  <c r="D7" i="19"/>
  <c r="C3" i="19"/>
  <c r="H9" i="19"/>
  <c r="B6" i="19"/>
  <c r="H14" i="19"/>
  <c r="J15" i="19"/>
  <c r="G11" i="19"/>
  <c r="G12" i="19"/>
  <c r="G3" i="19"/>
  <c r="H7" i="19"/>
  <c r="J11" i="19"/>
  <c r="H11" i="19"/>
  <c r="D8" i="19"/>
  <c r="G4" i="19"/>
  <c r="F4" i="19"/>
  <c r="H4" i="19"/>
  <c r="J4" i="19"/>
  <c r="J6" i="19"/>
  <c r="J7" i="19"/>
  <c r="J8" i="19"/>
  <c r="C14" i="19"/>
  <c r="C15" i="19"/>
  <c r="C9" i="19"/>
  <c r="C10" i="19"/>
  <c r="C13" i="19"/>
  <c r="G14" i="21"/>
  <c r="B11" i="19"/>
  <c r="J3" i="19"/>
  <c r="G8" i="19"/>
  <c r="B6" i="21"/>
  <c r="H8" i="19"/>
  <c r="B13" i="21"/>
  <c r="C8" i="21"/>
  <c r="C2" i="19"/>
  <c r="G13" i="19"/>
  <c r="J11" i="21"/>
  <c r="G11" i="21"/>
  <c r="H11" i="21"/>
  <c r="E11" i="21"/>
  <c r="F11" i="21"/>
  <c r="B3" i="19"/>
  <c r="B4" i="19"/>
  <c r="B5" i="19"/>
  <c r="B8" i="21"/>
  <c r="C8" i="19"/>
  <c r="E4" i="19"/>
  <c r="E11" i="19"/>
  <c r="E13" i="19"/>
  <c r="E14" i="19"/>
  <c r="E2" i="19"/>
  <c r="E15" i="19"/>
  <c r="H12" i="19"/>
  <c r="H5" i="19"/>
  <c r="H15" i="19"/>
  <c r="H3" i="19"/>
  <c r="F7" i="19"/>
  <c r="H6" i="19"/>
  <c r="F13" i="21"/>
  <c r="E5" i="19"/>
  <c r="F10" i="21"/>
  <c r="J12" i="19"/>
  <c r="C6" i="19"/>
  <c r="H10" i="21"/>
  <c r="D13" i="21"/>
  <c r="B11" i="21"/>
  <c r="B12" i="19"/>
  <c r="F8" i="19"/>
  <c r="F13" i="19"/>
  <c r="J13" i="19"/>
  <c r="J10" i="19"/>
  <c r="H6" i="21"/>
  <c r="F10" i="19"/>
  <c r="G10" i="21"/>
  <c r="C15" i="21"/>
  <c r="D15" i="21"/>
  <c r="E15" i="21"/>
  <c r="C6" i="21"/>
  <c r="D6" i="19"/>
  <c r="G9" i="19"/>
  <c r="I6" i="21"/>
  <c r="I15" i="19"/>
  <c r="I14" i="21"/>
  <c r="E6" i="21"/>
  <c r="I11" i="21"/>
  <c r="G6" i="21"/>
  <c r="D9" i="19"/>
  <c r="D5" i="19"/>
  <c r="H13" i="19"/>
  <c r="G10" i="19"/>
  <c r="B15" i="21"/>
  <c r="G5" i="21"/>
  <c r="D6" i="21"/>
  <c r="B7" i="19"/>
  <c r="I15" i="21"/>
  <c r="I14" i="19"/>
  <c r="F6" i="21"/>
  <c r="G9" i="21"/>
  <c r="C9" i="21"/>
  <c r="B9" i="21"/>
  <c r="G6" i="19"/>
  <c r="I9" i="21"/>
  <c r="J9" i="21"/>
  <c r="E10" i="19"/>
  <c r="H13" i="21"/>
  <c r="B15" i="19"/>
  <c r="E6" i="19"/>
  <c r="H5" i="21"/>
  <c r="I2" i="19"/>
  <c r="C11" i="19"/>
  <c r="C5" i="21"/>
  <c r="J9" i="19"/>
  <c r="D14" i="21"/>
  <c r="C14" i="21"/>
  <c r="B14" i="21"/>
  <c r="E14" i="21"/>
  <c r="J14" i="19"/>
  <c r="J13" i="21"/>
  <c r="G15" i="19"/>
  <c r="F6" i="19"/>
  <c r="F2" i="19"/>
  <c r="F11" i="19"/>
  <c r="F12" i="19"/>
  <c r="F15" i="19"/>
  <c r="B7" i="21"/>
  <c r="B14" i="19"/>
  <c r="J5" i="19"/>
  <c r="F9" i="19"/>
  <c r="F14" i="19"/>
  <c r="H2" i="19"/>
  <c r="E9" i="19"/>
  <c r="F5" i="19"/>
  <c r="B10" i="19"/>
  <c r="B13" i="19"/>
  <c r="G14" i="19"/>
  <c r="J14" i="21"/>
  <c r="D3" i="19"/>
  <c r="H8" i="21"/>
  <c r="D10" i="19"/>
  <c r="J10" i="21"/>
  <c r="I16" i="19" l="1"/>
  <c r="K8" i="21"/>
  <c r="G16" i="19"/>
  <c r="J16" i="19"/>
  <c r="B16" i="19"/>
  <c r="D16" i="19"/>
  <c r="K15" i="21"/>
  <c r="C16" i="19"/>
  <c r="E16" i="19"/>
  <c r="F16" i="19"/>
  <c r="H16" i="19"/>
  <c r="K11" i="21"/>
  <c r="K6" i="21"/>
  <c r="K9" i="21"/>
  <c r="K10" i="21"/>
  <c r="K13" i="21"/>
  <c r="K14" i="21"/>
  <c r="K3" i="21"/>
  <c r="K7" i="21"/>
  <c r="K5" i="21"/>
  <c r="K4" i="21"/>
  <c r="F3" i="15"/>
  <c r="F3" i="8"/>
  <c r="F3" i="5"/>
  <c r="F3" i="9"/>
  <c r="F3" i="10"/>
  <c r="F3" i="7"/>
  <c r="F3" i="13"/>
  <c r="F3" i="14"/>
  <c r="F3" i="16"/>
  <c r="F3" i="12"/>
  <c r="F3" i="11"/>
  <c r="E3" i="5"/>
  <c r="E3" i="12"/>
  <c r="E3" i="13"/>
  <c r="E3" i="10"/>
  <c r="E3" i="16"/>
  <c r="E3" i="7"/>
  <c r="E3" i="15"/>
  <c r="E3" i="9"/>
  <c r="E3" i="14"/>
  <c r="E3" i="8"/>
  <c r="E3" i="11"/>
  <c r="D3" i="5"/>
  <c r="D3" i="14"/>
  <c r="D3" i="11"/>
  <c r="D3" i="8"/>
  <c r="D3" i="10"/>
  <c r="D3" i="15"/>
  <c r="D3" i="12"/>
  <c r="D3" i="13"/>
  <c r="D3" i="7"/>
  <c r="D3" i="16"/>
  <c r="D3" i="9"/>
  <c r="H3" i="9"/>
  <c r="H3" i="7"/>
  <c r="H3" i="5"/>
  <c r="H3" i="13"/>
  <c r="H3" i="14"/>
  <c r="H3" i="10"/>
  <c r="H3" i="8"/>
  <c r="H3" i="12"/>
  <c r="H3" i="11"/>
  <c r="H3" i="16"/>
  <c r="H3" i="15"/>
  <c r="G3" i="10"/>
  <c r="G3" i="7"/>
  <c r="G3" i="11"/>
  <c r="G3" i="13"/>
  <c r="G3" i="8"/>
  <c r="G3" i="14"/>
  <c r="G3" i="15"/>
  <c r="G3" i="5"/>
  <c r="G3" i="16"/>
  <c r="G3" i="12"/>
  <c r="G3" i="9"/>
  <c r="J3" i="11"/>
  <c r="J3" i="8"/>
  <c r="J3" i="16"/>
  <c r="J3" i="9"/>
  <c r="J3" i="15"/>
  <c r="J3" i="13"/>
  <c r="J3" i="14"/>
  <c r="J3" i="5"/>
  <c r="J3" i="7"/>
  <c r="J3" i="10"/>
  <c r="J3" i="12"/>
  <c r="B3" i="8"/>
  <c r="B3" i="15"/>
  <c r="B3" i="13"/>
  <c r="B3" i="14"/>
  <c r="B3" i="7"/>
  <c r="B3" i="16"/>
  <c r="B3" i="9"/>
  <c r="B3" i="12"/>
  <c r="B3" i="11"/>
  <c r="B3" i="5"/>
  <c r="B3" i="10"/>
  <c r="C3" i="10"/>
  <c r="C3" i="16"/>
  <c r="C3" i="9"/>
  <c r="C3" i="11"/>
  <c r="C3" i="15"/>
  <c r="C3" i="12"/>
  <c r="C3" i="8"/>
  <c r="C3" i="7"/>
  <c r="C3" i="5"/>
  <c r="C3" i="13"/>
  <c r="C3" i="14"/>
  <c r="I3" i="11"/>
  <c r="I3" i="12"/>
  <c r="I3" i="5"/>
  <c r="I3" i="10"/>
  <c r="I3" i="15"/>
  <c r="I3" i="13"/>
  <c r="I3" i="14"/>
  <c r="I3" i="7"/>
  <c r="I3" i="8"/>
  <c r="I3" i="16"/>
  <c r="I3" i="9"/>
  <c r="D16" i="2"/>
  <c r="G16" i="2"/>
  <c r="E16" i="2"/>
  <c r="F16" i="2"/>
  <c r="I16" i="2"/>
  <c r="J16" i="2"/>
  <c r="H16" i="2"/>
  <c r="B16" i="2"/>
  <c r="K16" i="2"/>
  <c r="J7" i="20" l="1"/>
  <c r="K7" i="20"/>
  <c r="C7" i="20"/>
  <c r="E7" i="20"/>
  <c r="F7" i="20"/>
  <c r="G7" i="20"/>
  <c r="H7" i="20"/>
  <c r="B7" i="20"/>
  <c r="I7" i="20"/>
  <c r="D7" i="20"/>
  <c r="D5" i="20"/>
  <c r="B5" i="20"/>
  <c r="E5" i="20"/>
  <c r="F5" i="20"/>
  <c r="G5" i="20"/>
  <c r="I5" i="20"/>
  <c r="H5" i="20"/>
  <c r="J5" i="20"/>
  <c r="K5" i="20"/>
  <c r="C5" i="20"/>
  <c r="B2" i="20"/>
  <c r="E2" i="20"/>
  <c r="C2" i="20"/>
  <c r="D2" i="20"/>
  <c r="F2" i="20"/>
  <c r="G2" i="20"/>
  <c r="H2" i="20"/>
  <c r="I2" i="20"/>
  <c r="J2" i="20"/>
  <c r="K2" i="20"/>
  <c r="C6" i="20"/>
  <c r="D6" i="20"/>
  <c r="E6" i="20"/>
  <c r="F6" i="20"/>
  <c r="B6" i="20"/>
  <c r="G6" i="20"/>
  <c r="I6" i="20"/>
  <c r="H6" i="20"/>
  <c r="J6" i="20"/>
  <c r="K6" i="20"/>
  <c r="J15" i="20"/>
  <c r="K15" i="20"/>
  <c r="B15" i="20"/>
  <c r="C15" i="20"/>
  <c r="E15" i="20"/>
  <c r="F15" i="20"/>
  <c r="G15" i="20"/>
  <c r="H15" i="20"/>
  <c r="I15" i="20"/>
  <c r="D15" i="20"/>
  <c r="G4" i="20"/>
  <c r="H4" i="20"/>
  <c r="B4" i="20"/>
  <c r="I4" i="20"/>
  <c r="J4" i="20"/>
  <c r="K4" i="20"/>
  <c r="C4" i="20"/>
  <c r="E4" i="20"/>
  <c r="D4" i="20"/>
  <c r="F4" i="20"/>
  <c r="J3" i="20"/>
  <c r="K3" i="20"/>
  <c r="B3" i="20"/>
  <c r="C3" i="20"/>
  <c r="D3" i="20"/>
  <c r="E3" i="20"/>
  <c r="F3" i="20"/>
  <c r="G3" i="20"/>
  <c r="H3" i="20"/>
  <c r="I3" i="20"/>
  <c r="D13" i="20"/>
  <c r="E13" i="20"/>
  <c r="F13" i="20"/>
  <c r="G13" i="20"/>
  <c r="I13" i="20"/>
  <c r="H13" i="20"/>
  <c r="B13" i="20"/>
  <c r="J13" i="20"/>
  <c r="K13" i="20"/>
  <c r="C13" i="20"/>
  <c r="C10" i="20"/>
  <c r="F10" i="20"/>
  <c r="D10" i="20"/>
  <c r="E10" i="20"/>
  <c r="G10" i="20"/>
  <c r="H10" i="20"/>
  <c r="B10" i="20"/>
  <c r="I10" i="20"/>
  <c r="J10" i="20"/>
  <c r="K10" i="20"/>
  <c r="C14" i="20"/>
  <c r="D14" i="20"/>
  <c r="B14" i="20"/>
  <c r="E14" i="20"/>
  <c r="F14" i="20"/>
  <c r="G14" i="20"/>
  <c r="H14" i="20"/>
  <c r="I14" i="20"/>
  <c r="J14" i="20"/>
  <c r="K14" i="20"/>
  <c r="G12" i="20"/>
  <c r="H12" i="20"/>
  <c r="I12" i="20"/>
  <c r="J12" i="20"/>
  <c r="K12" i="20"/>
  <c r="B12" i="20"/>
  <c r="C12" i="20"/>
  <c r="E12" i="20"/>
  <c r="D12" i="20"/>
  <c r="F12" i="20"/>
  <c r="D9" i="20"/>
  <c r="E9" i="20"/>
  <c r="F9" i="20"/>
  <c r="G9" i="20"/>
  <c r="H9" i="20"/>
  <c r="I9" i="20"/>
  <c r="B9" i="20"/>
  <c r="C9" i="20"/>
  <c r="J9" i="20"/>
  <c r="K9" i="20"/>
  <c r="G8" i="20"/>
  <c r="H8" i="20"/>
  <c r="I8" i="20"/>
  <c r="J8" i="20"/>
  <c r="K8" i="20"/>
  <c r="B8" i="20"/>
  <c r="C8" i="20"/>
  <c r="D8" i="20"/>
  <c r="E8" i="20"/>
  <c r="F8" i="20"/>
  <c r="J11" i="20"/>
  <c r="K11" i="20"/>
  <c r="C11" i="20"/>
  <c r="B11" i="20"/>
  <c r="D11" i="20"/>
  <c r="F11" i="20"/>
  <c r="E11" i="20"/>
  <c r="G11" i="20"/>
  <c r="H11" i="20"/>
  <c r="I11" i="20"/>
  <c r="C3" i="4"/>
  <c r="C3" i="3"/>
  <c r="B3" i="4"/>
  <c r="J3" i="4"/>
  <c r="E3" i="3"/>
  <c r="F3" i="4"/>
  <c r="H3" i="4"/>
  <c r="D3" i="4"/>
  <c r="F3" i="3"/>
  <c r="I3" i="4"/>
  <c r="J3" i="3"/>
  <c r="G3" i="3"/>
  <c r="H3" i="3"/>
  <c r="E3" i="4"/>
  <c r="I3" i="3"/>
  <c r="B3" i="3"/>
  <c r="G3" i="4"/>
  <c r="D3" i="3"/>
  <c r="L5" i="20" l="1"/>
  <c r="L6" i="20"/>
  <c r="L12" i="20"/>
  <c r="L9" i="20"/>
  <c r="L14" i="20"/>
  <c r="L2" i="20"/>
  <c r="L7" i="20"/>
  <c r="L15" i="20"/>
  <c r="L8" i="20"/>
  <c r="L13" i="20"/>
  <c r="L4" i="20"/>
  <c r="L10" i="20"/>
  <c r="L3" i="20"/>
  <c r="L11" i="20"/>
  <c r="K2" i="21"/>
</calcChain>
</file>

<file path=xl/sharedStrings.xml><?xml version="1.0" encoding="utf-8"?>
<sst xmlns="http://schemas.openxmlformats.org/spreadsheetml/2006/main" count="470" uniqueCount="133">
  <si>
    <t>speciality</t>
  </si>
  <si>
    <t>anaesthesia</t>
  </si>
  <si>
    <t>Emergency Medicine</t>
  </si>
  <si>
    <t>Medicine</t>
  </si>
  <si>
    <t>Obs&amp;gyne</t>
  </si>
  <si>
    <t>occupational medicine</t>
  </si>
  <si>
    <t>opthalmology</t>
  </si>
  <si>
    <t>other</t>
  </si>
  <si>
    <t>paediatrics</t>
  </si>
  <si>
    <t>pathology</t>
  </si>
  <si>
    <t>psychiatry</t>
  </si>
  <si>
    <t>publice health</t>
  </si>
  <si>
    <t>radiology</t>
  </si>
  <si>
    <t>surgery</t>
  </si>
  <si>
    <t>buddhist</t>
  </si>
  <si>
    <t>christian</t>
  </si>
  <si>
    <t>hindu</t>
  </si>
  <si>
    <t>jewish</t>
  </si>
  <si>
    <t>muslim</t>
  </si>
  <si>
    <t>no religion</t>
  </si>
  <si>
    <t>prefer not to say</t>
  </si>
  <si>
    <t>sikh</t>
  </si>
  <si>
    <t>unknown</t>
  </si>
  <si>
    <t>GP</t>
  </si>
  <si>
    <t>total</t>
  </si>
  <si>
    <t>Row Labels</t>
  </si>
  <si>
    <t>Atheism</t>
  </si>
  <si>
    <t>Buddhism</t>
  </si>
  <si>
    <t>Christianity</t>
  </si>
  <si>
    <t>Hinduism</t>
  </si>
  <si>
    <t>Not disclosed</t>
  </si>
  <si>
    <t>Islam</t>
  </si>
  <si>
    <t>Jainism</t>
  </si>
  <si>
    <t>Judaism</t>
  </si>
  <si>
    <t>Other</t>
  </si>
  <si>
    <t>Sikhism</t>
  </si>
  <si>
    <t>Grand Total</t>
  </si>
  <si>
    <t>Acute Care Common Stem - Emergency Medicine CT1_ST1, 2019 Round 1 - CT1/ST1 and Run Through &amp; Re-Advert</t>
  </si>
  <si>
    <t>2019 Round 1 - CT1/ST1 and Run Through</t>
  </si>
  <si>
    <t>2019 Round 1 Re Advert - CT1/ST1</t>
  </si>
  <si>
    <t>Acute Internal Medicine ST3, 2019 Round 2 - ST3/ST4+</t>
  </si>
  <si>
    <t>Allergy ST3, 2019 Round 2 - ST3/ST4+</t>
  </si>
  <si>
    <t>Anaesthetics CT1, 2019 Round 1 - CT1/ST1 and Run Through</t>
  </si>
  <si>
    <t>Anaesthetics ST3, 2019 Round 2 - ST3/ST4+</t>
  </si>
  <si>
    <t>Audio vestibular Medicine ST3, 2019 Round 2 - ST3/ST4+</t>
  </si>
  <si>
    <t>Cardiology ST3, 2019 Round 2 - ST3/ST4+</t>
  </si>
  <si>
    <t>Cardio-thoracic surgery ST1, 2019 Round 1 - CT1/ST1 and Run Through</t>
  </si>
  <si>
    <t>Cardio-thoracic surgery ST3, 2019 Round 1 - CT1/ST1 and Run Through</t>
  </si>
  <si>
    <t>Child and Adolescent Psychiatry ST1, 2019 Round 1 - CT1/ST1 and Run Through</t>
  </si>
  <si>
    <t>Child and Adolescent Psychiatry ST4, 2019 Round 2 - ST3/ST4+</t>
  </si>
  <si>
    <t>Clinical Genetics ST3, 2019 Round 2 - ST3/ST4+</t>
  </si>
  <si>
    <t>Clinical Neurophysiology ST3, 2019 Round 2 - ST3/ST4+</t>
  </si>
  <si>
    <t>Clinical Oncology ST3, 2019 Round 2 - ST3/ST4+</t>
  </si>
  <si>
    <t>Clinical Pharmacology and Therapeutics ST3, 2019 Round 2 - ST3/ST4+</t>
  </si>
  <si>
    <t>Clinical Radiology ST1, 2019 Round 1 - CT1/ST1 and Run Through</t>
  </si>
  <si>
    <t>Combined Infection Training ST3, 2019 Round 2 - ST3/ST4+</t>
  </si>
  <si>
    <t>Community Sexual and Reproductive Health ST1, 2019 Round 1 - CT1/ST1 and Run Through</t>
  </si>
  <si>
    <t>Core Psychiatry Training CT1, 2019 Round 1 - CT1/ST1 and Run Through &amp; Re-Advert</t>
  </si>
  <si>
    <t>Core Psych 2019 Round 1 - CT1/ST1 and Run Through</t>
  </si>
  <si>
    <t>Core Psych 2019 Round 1 Re Advert - CT1/ST1</t>
  </si>
  <si>
    <t>Core Surgical Training CT1, 2019 Round 1 - CT1/ST1 and Run Through</t>
  </si>
  <si>
    <t>Dermatology ST3, 2019 Round 2 - ST3/ST4+</t>
  </si>
  <si>
    <t>Diagnostic neuropathology ST3, 2019 Round 2 - ST3/ST4+</t>
  </si>
  <si>
    <t>&lt;5</t>
  </si>
  <si>
    <t>Emergency Medicine ST3, 2019 Round 2 - ST3/ST4+</t>
  </si>
  <si>
    <t>Emergency Medicine ST4, 2019 Round 1 - CT1/ST1 and Run Through</t>
  </si>
  <si>
    <t>Endocrinology and Diabetes Mellitus ST3, 2019 Round 2 - ST3/ST4+</t>
  </si>
  <si>
    <t>Forensic Psychiatry and Child and Adolescent Psychiatry ST4, 2019 Round 2 - ST3/ST4+</t>
  </si>
  <si>
    <t>Forensic Psychiatry ST4, 2019 Round 2 - ST3/ST4+</t>
  </si>
  <si>
    <t>Gastroenterology ST3, 2019 Round 2 - ST3/ST4+</t>
  </si>
  <si>
    <t>General and Vascular Surgery ST3, 2019 Round 2 - ST3/ST4+</t>
  </si>
  <si>
    <t>General Practice ST1, 2019 Round 1 - CT1/ST1 and Run Through &amp; Re-Advert</t>
  </si>
  <si>
    <t>General Psychiatry and Medical Psychotherapy ST4, 2019 Round 2 - ST3/ST4+</t>
  </si>
  <si>
    <t>General Psychiatry and Old Age Psychiatry ST4, 2019 Round 2 - ST3/ST4+</t>
  </si>
  <si>
    <t>General Psychiatry ST4, 2019 Round 2 - ST3/ST4+</t>
  </si>
  <si>
    <t>Genito-urinary Medicine ST3, 2019 Round 2 - ST3/ST4+</t>
  </si>
  <si>
    <t>Geriatric Medicine ST3, 2019 Round 2 - ST3/ST4+</t>
  </si>
  <si>
    <t>Haematology ST3, 2019 Round 2 - ST3/ST4+</t>
  </si>
  <si>
    <t>Histopathology ST1, 2019 Round 1 - CT1/ST1 and Run Through</t>
  </si>
  <si>
    <t>Immunology ST3, 2019 Round 2 - ST3/ST4+</t>
  </si>
  <si>
    <t>Intensive Care Medicine ST3, 2019 Round 2 - ST3/ST4+</t>
  </si>
  <si>
    <t>Internal Medicine Training CT1, 2019 Round 1 - CT1/ST1 and Run Through &amp; Re-Advert</t>
  </si>
  <si>
    <t>Medical Oncology ST3, 2019 Round 2 - ST3/ST4+</t>
  </si>
  <si>
    <t>Medical Ophthalmology ST3, 2019 Round 2 - ST3/ST4+</t>
  </si>
  <si>
    <t>Medical Psychotherapy ST4, 2019 Round 2 - ST3/ST4+</t>
  </si>
  <si>
    <t>Metabolic Medicine ST3, 2019 Round 2 - ST3/ST4+</t>
  </si>
  <si>
    <t>Neurology ST3, 2019 Round 2 - ST3/ST4+</t>
  </si>
  <si>
    <t>Neurosurgery ST1, 2019 Round 1 - CT1/ST1 and Run Through</t>
  </si>
  <si>
    <t>Neurosurgery ST3, 2019 Round 1 - CT1/ST1 and Run Through</t>
  </si>
  <si>
    <t>Nuclear Medicine ST3, 2019 Round 1 - CT1/ST1 and Run Through</t>
  </si>
  <si>
    <t>Obstetrics and Gynaecology ST1, 2019 Round 1 - CT1/ST1 and Run Through &amp; Re-Advert</t>
  </si>
  <si>
    <t>Obstetrics and Gynaecology ST3, 2019 Round 2 - ST3/ST4+</t>
  </si>
  <si>
    <t>Occupational Medicine ST3, 2019 Round 2 - ST3/ST4+</t>
  </si>
  <si>
    <t>Old Age Psychiatry ST4, 2019 Round 2 - ST3/ST4+</t>
  </si>
  <si>
    <t>Ophthalmology ST1, 2019 Round 1 - CT1/ST1 and Run Through</t>
  </si>
  <si>
    <t>Oral and Maxillo-facial Surgery ST1, 2019 Round 1 - CT1/ST1 and Run Through</t>
  </si>
  <si>
    <t>Oral and Maxillo-facial Surgery ST3, 2019 Round 1 - CT1/ST1 and Run Through</t>
  </si>
  <si>
    <t>Otolaryngology ST3, 2019 Round 2 - ST3/ST4+</t>
  </si>
  <si>
    <t>Paediatric and perinatal pathology ST3, 2019 Round 2 - ST3/ST4+</t>
  </si>
  <si>
    <t>Paediatric Cardiology ST4, 2019 Round 2 - ST3/ST4+</t>
  </si>
  <si>
    <t>Paediatric Surgery ST3, 2019 Round 2 - ST3/ST4+</t>
  </si>
  <si>
    <t>Paediatrics ST1, 2019 Round 1 - CT1/ST1 and Run Through &amp; Re-Advert</t>
  </si>
  <si>
    <t>Paediatrics ST3, 2019 Round 2 - ST3/ST4+</t>
  </si>
  <si>
    <t>Paediatrics ST4, 2019 Round 2 - ST3/ST4+</t>
  </si>
  <si>
    <t>Palliative Medicine ST3, 2019 Round 2 - ST3/ST4+</t>
  </si>
  <si>
    <t>Plastic Surgery ST3, 2019 Round 2 - ST3/ST4+</t>
  </si>
  <si>
    <t>Psychiatry of Learning Disability and Child and Adolescent Psychiatry ST4, 2019 Round 2 - ST3/ST4+</t>
  </si>
  <si>
    <t>Psychiatry of Learning Disability ST4, 2019 Round 2 - ST3/ST4+</t>
  </si>
  <si>
    <t>Public Health Medicine ST1, 2019 Round 1 - CT1/ST1 and Run Through</t>
  </si>
  <si>
    <t>Rehabilitation Medicine ST3, 2019 Round 2 - ST3/ST4+</t>
  </si>
  <si>
    <t>Renal Medicine ST3, 2019 Round 2 - ST3/ST4+</t>
  </si>
  <si>
    <t>Respiratory Medicine ST3, 2019 Round 2 - ST3/ST4+</t>
  </si>
  <si>
    <t>Rheumatology ST3, 2019 Round 2 - ST3/ST4+</t>
  </si>
  <si>
    <t>Sport and Exercise Medicine ST3, 2019 Round 2 - ST3/ST4+</t>
  </si>
  <si>
    <t>Trauma and Orthopaedic Surgery ST3, 2019 Round 2 - ST3/ST4+</t>
  </si>
  <si>
    <t>Urology ST3, 2019 Round 2 - ST3/ST4+</t>
  </si>
  <si>
    <t>Surgery</t>
  </si>
  <si>
    <t>Anaesthetics</t>
  </si>
  <si>
    <t>Pschiatry</t>
  </si>
  <si>
    <t>Paediatrics</t>
  </si>
  <si>
    <t>O&amp;G</t>
  </si>
  <si>
    <t>public health</t>
  </si>
  <si>
    <t>athiest</t>
  </si>
  <si>
    <t>judaism</t>
  </si>
  <si>
    <t>specialist register</t>
  </si>
  <si>
    <t>HEE applications to ST3</t>
  </si>
  <si>
    <t>islam</t>
  </si>
  <si>
    <t>jainism</t>
  </si>
  <si>
    <t>Emergency medicine</t>
  </si>
  <si>
    <t>unknown and prefer not to say</t>
  </si>
  <si>
    <t>sum</t>
  </si>
  <si>
    <t>atheist</t>
  </si>
  <si>
    <t>atheism/anaesthesia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</si>
</sst>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right"/>
    </xf>
    <xf numFmtId="0" fontId="3" fillId="0" borderId="0" xfId="0" applyFont="1"/>
    <xf numFmtId="0" fontId="1" fillId="0" borderId="0" xfId="0" applyFont="1" applyFill="1" applyAlignment="1">
      <alignment horizontal="left"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3" fillId="0" borderId="0" xfId="0" applyFont="1" applyFill="1"/>
    <xf numFmtId="0" fontId="1" fillId="0" borderId="0" xfId="0" applyFont="1"/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GMC Data. Red = more than expected, black = less than expected.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2x2 Chi-squared with multiple comparisons. p&lt;0.0003968.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Not showing the unknown and prefer not to say AND EXCLUDED FROM the analysis.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'GMC data'!$B$1</c:f>
              <c:strCache>
                <c:ptCount val="1"/>
                <c:pt idx="0">
                  <c:v>Atheism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6EB9-4C2F-9687-115FE35E86B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6EB9-4C2F-9687-115FE35E86B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6EB9-4C2F-9687-115FE35E86BC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8-6EB9-4C2F-9687-115FE35E86BC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6EB9-4C2F-9687-115FE35E86B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7-6EB9-4C2F-9687-115FE35E86BC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6EB9-4C2F-9687-115FE35E86BC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6EB9-4C2F-9687-115FE35E86B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6-6EB9-4C2F-9687-115FE35E86BC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6EB9-4C2F-9687-115FE35E86BC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6EB9-4C2F-9687-115FE35E86BC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5-6EB9-4C2F-9687-115FE35E86BC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6EB9-4C2F-9687-115FE35E86BC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4-6EB9-4C2F-9687-115FE35E86BC}"/>
              </c:ext>
            </c:extLst>
          </c:dPt>
          <c:cat>
            <c:strRef>
              <c:f>'GMC data'!$A$2:$A$15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'GMC data'!$B$2:$B$15</c:f>
              <c:numCache>
                <c:formatCode>General</c:formatCode>
                <c:ptCount val="14"/>
                <c:pt idx="0">
                  <c:v>1278</c:v>
                </c:pt>
                <c:pt idx="1">
                  <c:v>369</c:v>
                </c:pt>
                <c:pt idx="2">
                  <c:v>5225</c:v>
                </c:pt>
                <c:pt idx="3">
                  <c:v>2116</c:v>
                </c:pt>
                <c:pt idx="4">
                  <c:v>334</c:v>
                </c:pt>
                <c:pt idx="5">
                  <c:v>68</c:v>
                </c:pt>
                <c:pt idx="6">
                  <c:v>181</c:v>
                </c:pt>
                <c:pt idx="7">
                  <c:v>585</c:v>
                </c:pt>
                <c:pt idx="8">
                  <c:v>314</c:v>
                </c:pt>
                <c:pt idx="9">
                  <c:v>936</c:v>
                </c:pt>
                <c:pt idx="10">
                  <c:v>139</c:v>
                </c:pt>
                <c:pt idx="11">
                  <c:v>519</c:v>
                </c:pt>
                <c:pt idx="12">
                  <c:v>1142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9-4C2F-9687-115FE35E86BC}"/>
            </c:ext>
          </c:extLst>
        </c:ser>
        <c:ser>
          <c:idx val="1"/>
          <c:order val="1"/>
          <c:tx>
            <c:strRef>
              <c:f>'GMC data'!$C$1</c:f>
              <c:strCache>
                <c:ptCount val="1"/>
                <c:pt idx="0">
                  <c:v>buddhist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6EB9-4C2F-9687-115FE35E86B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6EB9-4C2F-9687-115FE35E86BC}"/>
              </c:ext>
            </c:extLst>
          </c:dPt>
          <c:cat>
            <c:strRef>
              <c:f>'GMC data'!$A$2:$A$15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'GMC data'!$C$2:$C$15</c:f>
              <c:numCache>
                <c:formatCode>General</c:formatCode>
                <c:ptCount val="14"/>
                <c:pt idx="0">
                  <c:v>45</c:v>
                </c:pt>
                <c:pt idx="1">
                  <c:v>10</c:v>
                </c:pt>
                <c:pt idx="2">
                  <c:v>174</c:v>
                </c:pt>
                <c:pt idx="3">
                  <c:v>141</c:v>
                </c:pt>
                <c:pt idx="4">
                  <c:v>19</c:v>
                </c:pt>
                <c:pt idx="5">
                  <c:v>0</c:v>
                </c:pt>
                <c:pt idx="6">
                  <c:v>14</c:v>
                </c:pt>
                <c:pt idx="7">
                  <c:v>38</c:v>
                </c:pt>
                <c:pt idx="8">
                  <c:v>21</c:v>
                </c:pt>
                <c:pt idx="9">
                  <c:v>51</c:v>
                </c:pt>
                <c:pt idx="10">
                  <c:v>1</c:v>
                </c:pt>
                <c:pt idx="11">
                  <c:v>36</c:v>
                </c:pt>
                <c:pt idx="12">
                  <c:v>41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9-4C2F-9687-115FE35E86BC}"/>
            </c:ext>
          </c:extLst>
        </c:ser>
        <c:ser>
          <c:idx val="2"/>
          <c:order val="2"/>
          <c:tx>
            <c:strRef>
              <c:f>'GMC data'!$D$1</c:f>
              <c:strCache>
                <c:ptCount val="1"/>
                <c:pt idx="0">
                  <c:v>christian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6EB9-4C2F-9687-115FE35E86BC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6EB9-4C2F-9687-115FE35E86BC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4-6EB9-4C2F-9687-115FE35E86BC}"/>
              </c:ext>
            </c:extLst>
          </c:dPt>
          <c:cat>
            <c:strRef>
              <c:f>'GMC data'!$A$2:$A$15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'GMC data'!$D$2:$D$15</c:f>
              <c:numCache>
                <c:formatCode>General</c:formatCode>
                <c:ptCount val="14"/>
                <c:pt idx="0">
                  <c:v>1537</c:v>
                </c:pt>
                <c:pt idx="1">
                  <c:v>449</c:v>
                </c:pt>
                <c:pt idx="2">
                  <c:v>7632</c:v>
                </c:pt>
                <c:pt idx="3">
                  <c:v>3350</c:v>
                </c:pt>
                <c:pt idx="4">
                  <c:v>806</c:v>
                </c:pt>
                <c:pt idx="5">
                  <c:v>120</c:v>
                </c:pt>
                <c:pt idx="6">
                  <c:v>404</c:v>
                </c:pt>
                <c:pt idx="7">
                  <c:v>1120</c:v>
                </c:pt>
                <c:pt idx="8">
                  <c:v>403</c:v>
                </c:pt>
                <c:pt idx="9">
                  <c:v>1074</c:v>
                </c:pt>
                <c:pt idx="10">
                  <c:v>168</c:v>
                </c:pt>
                <c:pt idx="11">
                  <c:v>822</c:v>
                </c:pt>
                <c:pt idx="12">
                  <c:v>2531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9-4C2F-9687-115FE35E86BC}"/>
            </c:ext>
          </c:extLst>
        </c:ser>
        <c:ser>
          <c:idx val="3"/>
          <c:order val="3"/>
          <c:tx>
            <c:strRef>
              <c:f>'GMC data'!$E$1</c:f>
              <c:strCache>
                <c:ptCount val="1"/>
                <c:pt idx="0">
                  <c:v>hindu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6EB9-4C2F-9687-115FE35E86BC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3-6EB9-4C2F-9687-115FE35E86BC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6-6EB9-4C2F-9687-115FE35E86BC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2-6EB9-4C2F-9687-115FE35E86B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6EB9-4C2F-9687-115FE35E86B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1-6EB9-4C2F-9687-115FE35E86BC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0-6EB9-4C2F-9687-115FE35E86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8-6EB9-4C2F-9687-115FE35E86B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F-6EB9-4C2F-9687-115FE35E86BC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6EB9-4C2F-9687-115FE35E86BC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A-6EB9-4C2F-9687-115FE35E86BC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E-6EB9-4C2F-9687-115FE35E86BC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D-6EB9-4C2F-9687-115FE35E86BC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C-6EB9-4C2F-9687-115FE35E86BC}"/>
              </c:ext>
            </c:extLst>
          </c:dPt>
          <c:cat>
            <c:strRef>
              <c:f>'GMC data'!$A$2:$A$15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'GMC data'!$E$2:$E$15</c:f>
              <c:numCache>
                <c:formatCode>General</c:formatCode>
                <c:ptCount val="14"/>
                <c:pt idx="0">
                  <c:v>486</c:v>
                </c:pt>
                <c:pt idx="1">
                  <c:v>96</c:v>
                </c:pt>
                <c:pt idx="2">
                  <c:v>1364</c:v>
                </c:pt>
                <c:pt idx="3">
                  <c:v>845</c:v>
                </c:pt>
                <c:pt idx="4">
                  <c:v>292</c:v>
                </c:pt>
                <c:pt idx="5">
                  <c:v>9</c:v>
                </c:pt>
                <c:pt idx="6">
                  <c:v>105</c:v>
                </c:pt>
                <c:pt idx="7">
                  <c:v>446</c:v>
                </c:pt>
                <c:pt idx="8">
                  <c:v>120</c:v>
                </c:pt>
                <c:pt idx="9">
                  <c:v>426</c:v>
                </c:pt>
                <c:pt idx="10">
                  <c:v>16</c:v>
                </c:pt>
                <c:pt idx="11">
                  <c:v>251</c:v>
                </c:pt>
                <c:pt idx="12">
                  <c:v>597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B9-4C2F-9687-115FE35E86BC}"/>
            </c:ext>
          </c:extLst>
        </c:ser>
        <c:ser>
          <c:idx val="4"/>
          <c:order val="4"/>
          <c:tx>
            <c:strRef>
              <c:f>'GMC data'!$F$1</c:f>
              <c:strCache>
                <c:ptCount val="1"/>
                <c:pt idx="0">
                  <c:v>muslim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6EB9-4C2F-9687-115FE35E86BC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0-6EB9-4C2F-9687-115FE35E86B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1-6EB9-4C2F-9687-115FE35E86B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C-6EB9-4C2F-9687-115FE35E86B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2-6EB9-4C2F-9687-115FE35E86B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3-6EB9-4C2F-9687-115FE35E86BC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4-6EB9-4C2F-9687-115FE35E86B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5-6EB9-4C2F-9687-115FE35E86B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6-6EB9-4C2F-9687-115FE35E86BC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7-6EB9-4C2F-9687-115FE35E86BC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8-6EB9-4C2F-9687-115FE35E86BC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9-6EB9-4C2F-9687-115FE35E86BC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A-6EB9-4C2F-9687-115FE35E86BC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B-6EB9-4C2F-9687-115FE35E86BC}"/>
              </c:ext>
            </c:extLst>
          </c:dPt>
          <c:cat>
            <c:strRef>
              <c:f>'GMC data'!$A$2:$A$15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'GMC data'!$F$2:$F$15</c:f>
              <c:numCache>
                <c:formatCode>General</c:formatCode>
                <c:ptCount val="14"/>
                <c:pt idx="0">
                  <c:v>197</c:v>
                </c:pt>
                <c:pt idx="1">
                  <c:v>102</c:v>
                </c:pt>
                <c:pt idx="2">
                  <c:v>1789</c:v>
                </c:pt>
                <c:pt idx="3">
                  <c:v>856</c:v>
                </c:pt>
                <c:pt idx="4">
                  <c:v>190</c:v>
                </c:pt>
                <c:pt idx="5">
                  <c:v>8</c:v>
                </c:pt>
                <c:pt idx="6">
                  <c:v>100</c:v>
                </c:pt>
                <c:pt idx="7">
                  <c:v>204</c:v>
                </c:pt>
                <c:pt idx="8">
                  <c:v>87</c:v>
                </c:pt>
                <c:pt idx="9">
                  <c:v>301</c:v>
                </c:pt>
                <c:pt idx="10">
                  <c:v>20</c:v>
                </c:pt>
                <c:pt idx="11">
                  <c:v>215</c:v>
                </c:pt>
                <c:pt idx="12">
                  <c:v>565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B9-4C2F-9687-115FE35E86BC}"/>
            </c:ext>
          </c:extLst>
        </c:ser>
        <c:ser>
          <c:idx val="5"/>
          <c:order val="5"/>
          <c:tx>
            <c:strRef>
              <c:f>'GMC data'!$G$1</c:f>
              <c:strCache>
                <c:ptCount val="1"/>
                <c:pt idx="0">
                  <c:v>jewish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6EB9-4C2F-9687-115FE35E86BC}"/>
              </c:ext>
            </c:extLst>
          </c:dPt>
          <c:cat>
            <c:strRef>
              <c:f>'GMC data'!$A$2:$A$15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'GMC data'!$G$2:$G$15</c:f>
              <c:numCache>
                <c:formatCode>General</c:formatCode>
                <c:ptCount val="14"/>
                <c:pt idx="0">
                  <c:v>31</c:v>
                </c:pt>
                <c:pt idx="1">
                  <c:v>11</c:v>
                </c:pt>
                <c:pt idx="2">
                  <c:v>175</c:v>
                </c:pt>
                <c:pt idx="3">
                  <c:v>121</c:v>
                </c:pt>
                <c:pt idx="4">
                  <c:v>12</c:v>
                </c:pt>
                <c:pt idx="5">
                  <c:v>2</c:v>
                </c:pt>
                <c:pt idx="6">
                  <c:v>9</c:v>
                </c:pt>
                <c:pt idx="7">
                  <c:v>35</c:v>
                </c:pt>
                <c:pt idx="8">
                  <c:v>16</c:v>
                </c:pt>
                <c:pt idx="9">
                  <c:v>56</c:v>
                </c:pt>
                <c:pt idx="10">
                  <c:v>7</c:v>
                </c:pt>
                <c:pt idx="11">
                  <c:v>22</c:v>
                </c:pt>
                <c:pt idx="12">
                  <c:v>49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B9-4C2F-9687-115FE35E86BC}"/>
            </c:ext>
          </c:extLst>
        </c:ser>
        <c:ser>
          <c:idx val="6"/>
          <c:order val="6"/>
          <c:tx>
            <c:strRef>
              <c:f>'GMC data'!$H$1</c:f>
              <c:strCache>
                <c:ptCount val="1"/>
                <c:pt idx="0">
                  <c:v>sikh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E-6EB9-4C2F-9687-115FE35E86BC}"/>
              </c:ext>
            </c:extLst>
          </c:dPt>
          <c:cat>
            <c:strRef>
              <c:f>'GMC data'!$A$2:$A$15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'GMC data'!$H$2:$H$15</c:f>
              <c:numCache>
                <c:formatCode>General</c:formatCode>
                <c:ptCount val="14"/>
                <c:pt idx="0">
                  <c:v>25</c:v>
                </c:pt>
                <c:pt idx="1">
                  <c:v>7</c:v>
                </c:pt>
                <c:pt idx="2">
                  <c:v>282</c:v>
                </c:pt>
                <c:pt idx="3">
                  <c:v>58</c:v>
                </c:pt>
                <c:pt idx="4">
                  <c:v>11</c:v>
                </c:pt>
                <c:pt idx="5">
                  <c:v>0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37</c:v>
                </c:pt>
                <c:pt idx="10">
                  <c:v>2</c:v>
                </c:pt>
                <c:pt idx="11">
                  <c:v>19</c:v>
                </c:pt>
                <c:pt idx="12">
                  <c:v>55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B9-4C2F-9687-115FE35E8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9499400"/>
        <c:axId val="839503336"/>
        <c:axId val="720534584"/>
      </c:bar3DChart>
      <c:catAx>
        <c:axId val="83949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03336"/>
        <c:crosses val="autoZero"/>
        <c:auto val="1"/>
        <c:lblAlgn val="ctr"/>
        <c:lblOffset val="100"/>
        <c:noMultiLvlLbl val="0"/>
      </c:catAx>
      <c:valAx>
        <c:axId val="83950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99400"/>
        <c:crosses val="autoZero"/>
        <c:crossBetween val="between"/>
      </c:valAx>
      <c:serAx>
        <c:axId val="72053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033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Christianity HEE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'HEE data by speciality'!$D$1</c:f>
              <c:strCache>
                <c:ptCount val="1"/>
                <c:pt idx="0">
                  <c:v>Christianity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'HEE data by speciality'!$A$2:$A$14</c:f>
              <c:strCache>
                <c:ptCount val="13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</c:strCache>
            </c:strRef>
          </c:cat>
          <c:val>
            <c:numRef>
              <c:f>'HEE data by speciality'!$D$2:$D$14</c:f>
              <c:numCache>
                <c:formatCode>0.0%</c:formatCode>
                <c:ptCount val="13"/>
                <c:pt idx="0">
                  <c:v>0.26350606394707826</c:v>
                </c:pt>
                <c:pt idx="1">
                  <c:v>0.23603002502085071</c:v>
                </c:pt>
                <c:pt idx="2">
                  <c:v>0.31561207292783822</c:v>
                </c:pt>
                <c:pt idx="3">
                  <c:v>0.21280160857908847</c:v>
                </c:pt>
                <c:pt idx="4">
                  <c:v>0.32161874334398294</c:v>
                </c:pt>
                <c:pt idx="5">
                  <c:v>0.48</c:v>
                </c:pt>
                <c:pt idx="6">
                  <c:v>0.25815217391304346</c:v>
                </c:pt>
                <c:pt idx="7">
                  <c:v>0.316</c:v>
                </c:pt>
                <c:pt idx="8">
                  <c:v>0.28260869565217389</c:v>
                </c:pt>
                <c:pt idx="9">
                  <c:v>0.28473413379073759</c:v>
                </c:pt>
                <c:pt idx="10">
                  <c:v>0.33635187580853815</c:v>
                </c:pt>
                <c:pt idx="11">
                  <c:v>0.19131334022750776</c:v>
                </c:pt>
                <c:pt idx="12">
                  <c:v>0.25270528325907066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2-430C-A77B-8EE61F75F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916128"/>
        <c:axId val="447917304"/>
      </c:barChart>
      <c:catAx>
        <c:axId val="4479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17304"/>
        <c:crosses val="autoZero"/>
        <c:auto val="1"/>
        <c:lblAlgn val="ctr"/>
        <c:lblOffset val="100"/>
        <c:noMultiLvlLbl val="0"/>
      </c:catAx>
      <c:valAx>
        <c:axId val="4479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hindu GMC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GMC % by speciality'!$D$1</c:f>
              <c:strCache>
                <c:ptCount val="1"/>
                <c:pt idx="0">
                  <c:v>hindu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GMC % by speciality'!$A$2:$A$15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 GMC % by speciality'!$D$2:$D$15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D-46CC-817E-ADB901ED4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07456"/>
        <c:axId val="387719720"/>
      </c:barChart>
      <c:catAx>
        <c:axId val="3728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19720"/>
        <c:crosses val="autoZero"/>
        <c:auto val="1"/>
        <c:lblAlgn val="ctr"/>
        <c:lblOffset val="100"/>
        <c:noMultiLvlLbl val="0"/>
      </c:catAx>
      <c:valAx>
        <c:axId val="38771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0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Hinduism HEE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'HEE data by speciality'!$E$1</c:f>
              <c:strCache>
                <c:ptCount val="1"/>
                <c:pt idx="0">
                  <c:v>Hinduism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'HEE data by speciality'!$A$2:$A$14</c:f>
              <c:strCache>
                <c:ptCount val="13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</c:strCache>
            </c:strRef>
          </c:cat>
          <c:val>
            <c:numRef>
              <c:f>'HEE data by speciality'!$E$2:$E$14</c:f>
              <c:numCache>
                <c:formatCode>0.0%</c:formatCode>
                <c:ptCount val="13"/>
                <c:pt idx="0">
                  <c:v>7.8280044101433299E-2</c:v>
                </c:pt>
                <c:pt idx="1">
                  <c:v>8.5904920767306089E-2</c:v>
                </c:pt>
                <c:pt idx="2">
                  <c:v>8.1660793626474645E-2</c:v>
                </c:pt>
                <c:pt idx="3">
                  <c:v>7.5737265415549593E-2</c:v>
                </c:pt>
                <c:pt idx="4">
                  <c:v>9.9041533546325874E-2</c:v>
                </c:pt>
                <c:pt idx="5">
                  <c:v>0.08</c:v>
                </c:pt>
                <c:pt idx="6">
                  <c:v>5.7065217391304345E-2</c:v>
                </c:pt>
                <c:pt idx="7">
                  <c:v>7.5999999999999998E-2</c:v>
                </c:pt>
                <c:pt idx="8">
                  <c:v>7.0652173913043473E-2</c:v>
                </c:pt>
                <c:pt idx="9">
                  <c:v>6.6895368782161235E-2</c:v>
                </c:pt>
                <c:pt idx="10">
                  <c:v>4.6571798188874518E-2</c:v>
                </c:pt>
                <c:pt idx="11">
                  <c:v>9.6173733195449848E-2</c:v>
                </c:pt>
                <c:pt idx="12">
                  <c:v>9.2934436664544873E-2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4-46B2-B47F-E82CA3AB4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49528"/>
        <c:axId val="203350312"/>
      </c:barChart>
      <c:catAx>
        <c:axId val="20334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0312"/>
        <c:crosses val="autoZero"/>
        <c:auto val="1"/>
        <c:lblAlgn val="ctr"/>
        <c:lblOffset val="100"/>
        <c:noMultiLvlLbl val="0"/>
      </c:catAx>
      <c:valAx>
        <c:axId val="20335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muslim GMC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GMC % by speciality'!$F$1</c:f>
              <c:strCache>
                <c:ptCount val="1"/>
                <c:pt idx="0">
                  <c:v>muslim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GMC % by speciality'!$A$2:$A$15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 GMC % by speciality'!$F$2:$F$15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2-4665-A356-1DBAF9AC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319736"/>
        <c:axId val="399317776"/>
      </c:barChart>
      <c:catAx>
        <c:axId val="39931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17776"/>
        <c:crosses val="autoZero"/>
        <c:auto val="1"/>
        <c:lblAlgn val="ctr"/>
        <c:lblOffset val="100"/>
        <c:noMultiLvlLbl val="0"/>
      </c:catAx>
      <c:valAx>
        <c:axId val="3993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1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Islam HEE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'HEE data by speciality'!$F$1</c:f>
              <c:strCache>
                <c:ptCount val="1"/>
                <c:pt idx="0">
                  <c:v>Islam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'HEE data by speciality'!$A$2:$A$14</c:f>
              <c:strCache>
                <c:ptCount val="13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</c:strCache>
            </c:strRef>
          </c:cat>
          <c:val>
            <c:numRef>
              <c:f>'HEE data by speciality'!$F$2:$F$14</c:f>
              <c:numCache>
                <c:formatCode>0.0%</c:formatCode>
                <c:ptCount val="13"/>
                <c:pt idx="0">
                  <c:v>7.7177508269018744E-2</c:v>
                </c:pt>
                <c:pt idx="1">
                  <c:v>0.21601334445371143</c:v>
                </c:pt>
                <c:pt idx="2">
                  <c:v>0.2419181859966294</c:v>
                </c:pt>
                <c:pt idx="3">
                  <c:v>0.30127345844504022</c:v>
                </c:pt>
                <c:pt idx="4">
                  <c:v>0.28008519701810436</c:v>
                </c:pt>
                <c:pt idx="5">
                  <c:v>0.12</c:v>
                </c:pt>
                <c:pt idx="6">
                  <c:v>0.22010869565217392</c:v>
                </c:pt>
                <c:pt idx="7">
                  <c:v>0.26600000000000001</c:v>
                </c:pt>
                <c:pt idx="8">
                  <c:v>0.16847826086956522</c:v>
                </c:pt>
                <c:pt idx="9">
                  <c:v>0.1732418524871355</c:v>
                </c:pt>
                <c:pt idx="10">
                  <c:v>7.6326002587322125E-2</c:v>
                </c:pt>
                <c:pt idx="11">
                  <c:v>0.26163391933815927</c:v>
                </c:pt>
                <c:pt idx="12">
                  <c:v>0.24888605983450032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D-4B19-80EC-69257B08A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127536"/>
        <c:axId val="459131848"/>
      </c:barChart>
      <c:catAx>
        <c:axId val="4591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31848"/>
        <c:crosses val="autoZero"/>
        <c:auto val="1"/>
        <c:lblAlgn val="ctr"/>
        <c:lblOffset val="100"/>
        <c:noMultiLvlLbl val="0"/>
      </c:catAx>
      <c:valAx>
        <c:axId val="4591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2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jewish GMC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GMC % by speciality'!$E$1</c:f>
              <c:strCache>
                <c:ptCount val="1"/>
                <c:pt idx="0">
                  <c:v>jewish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GMC % by speciality'!$A$2:$A$15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 GMC % by speciality'!$E$2:$E$15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5-4AC2-853B-ADB6A7EAD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724424"/>
        <c:axId val="387725208"/>
      </c:barChart>
      <c:catAx>
        <c:axId val="38772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25208"/>
        <c:crosses val="autoZero"/>
        <c:auto val="1"/>
        <c:lblAlgn val="ctr"/>
        <c:lblOffset val="100"/>
        <c:noMultiLvlLbl val="0"/>
      </c:catAx>
      <c:valAx>
        <c:axId val="38772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2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Judaism HEE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'HEE data by speciality'!$G$1</c:f>
              <c:strCache>
                <c:ptCount val="1"/>
                <c:pt idx="0">
                  <c:v>Judaism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'HEE data by speciality'!$A$2:$A$14</c:f>
              <c:strCache>
                <c:ptCount val="13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</c:strCache>
            </c:strRef>
          </c:cat>
          <c:val>
            <c:numRef>
              <c:f>'HEE data by speciality'!$G$2:$G$14</c:f>
              <c:numCache>
                <c:formatCode>0.0%</c:formatCode>
                <c:ptCount val="13"/>
                <c:pt idx="0">
                  <c:v>6.615214994487321E-3</c:v>
                </c:pt>
                <c:pt idx="1">
                  <c:v>5.0041701417848205E-3</c:v>
                </c:pt>
                <c:pt idx="2">
                  <c:v>2.6045656503753639E-3</c:v>
                </c:pt>
                <c:pt idx="3">
                  <c:v>6.7024128686327079E-3</c:v>
                </c:pt>
                <c:pt idx="4">
                  <c:v>6.3897763578274758E-3</c:v>
                </c:pt>
                <c:pt idx="5">
                  <c:v>0.04</c:v>
                </c:pt>
                <c:pt idx="6">
                  <c:v>8.152173913043478E-3</c:v>
                </c:pt>
                <c:pt idx="7">
                  <c:v>6.0000000000000001E-3</c:v>
                </c:pt>
                <c:pt idx="8">
                  <c:v>1.0869565217391304E-2</c:v>
                </c:pt>
                <c:pt idx="9">
                  <c:v>0</c:v>
                </c:pt>
                <c:pt idx="10">
                  <c:v>2.5873221216041399E-3</c:v>
                </c:pt>
                <c:pt idx="11">
                  <c:v>3.1023784901758012E-3</c:v>
                </c:pt>
                <c:pt idx="12">
                  <c:v>1.0821133036282623E-2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F-4279-927F-5FD55ACC2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278008"/>
        <c:axId val="340281144"/>
      </c:barChart>
      <c:catAx>
        <c:axId val="34027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81144"/>
        <c:crosses val="autoZero"/>
        <c:auto val="1"/>
        <c:lblAlgn val="ctr"/>
        <c:lblOffset val="100"/>
        <c:noMultiLvlLbl val="0"/>
      </c:catAx>
      <c:valAx>
        <c:axId val="34028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7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Sikhism HEE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'HEE data by speciality'!$H$1</c:f>
              <c:strCache>
                <c:ptCount val="1"/>
                <c:pt idx="0">
                  <c:v>Sikhism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'HEE data by speciality'!$A$2:$A$14</c:f>
              <c:strCache>
                <c:ptCount val="13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</c:strCache>
            </c:strRef>
          </c:cat>
          <c:val>
            <c:numRef>
              <c:f>'HEE data by speciality'!$H$2:$H$14</c:f>
              <c:numCache>
                <c:formatCode>0.0%</c:formatCode>
                <c:ptCount val="13"/>
                <c:pt idx="0">
                  <c:v>9.9228224917309819E-3</c:v>
                </c:pt>
                <c:pt idx="1">
                  <c:v>8.3402835696413675E-3</c:v>
                </c:pt>
                <c:pt idx="2">
                  <c:v>9.9586333690822731E-3</c:v>
                </c:pt>
                <c:pt idx="3">
                  <c:v>1.0053619302949061E-2</c:v>
                </c:pt>
                <c:pt idx="4">
                  <c:v>9.5846645367412137E-3</c:v>
                </c:pt>
                <c:pt idx="5">
                  <c:v>0</c:v>
                </c:pt>
                <c:pt idx="6">
                  <c:v>8.152173913043478E-3</c:v>
                </c:pt>
                <c:pt idx="7">
                  <c:v>4.0000000000000001E-3</c:v>
                </c:pt>
                <c:pt idx="8">
                  <c:v>0</c:v>
                </c:pt>
                <c:pt idx="9">
                  <c:v>1.0291595197255575E-2</c:v>
                </c:pt>
                <c:pt idx="10">
                  <c:v>7.7619663648124193E-3</c:v>
                </c:pt>
                <c:pt idx="11">
                  <c:v>1.344364012409514E-2</c:v>
                </c:pt>
                <c:pt idx="12">
                  <c:v>9.5480585614258432E-3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F-442A-82A9-70AD5622C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129888"/>
        <c:axId val="459125968"/>
      </c:barChart>
      <c:catAx>
        <c:axId val="4591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25968"/>
        <c:crosses val="autoZero"/>
        <c:auto val="1"/>
        <c:lblAlgn val="ctr"/>
        <c:lblOffset val="100"/>
        <c:noMultiLvlLbl val="0"/>
      </c:catAx>
      <c:valAx>
        <c:axId val="4591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2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sikh GMC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GMC % by speciality'!$G$1</c:f>
              <c:strCache>
                <c:ptCount val="1"/>
                <c:pt idx="0">
                  <c:v>sikh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GMC % by speciality'!$A$2:$A$15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 GMC % by speciality'!$G$2:$G$15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9-45F9-AE58-4296AC1B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722464"/>
        <c:axId val="387722072"/>
      </c:barChart>
      <c:catAx>
        <c:axId val="3877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22072"/>
        <c:crosses val="autoZero"/>
        <c:auto val="1"/>
        <c:lblAlgn val="ctr"/>
        <c:lblOffset val="100"/>
        <c:noMultiLvlLbl val="0"/>
      </c:catAx>
      <c:valAx>
        <c:axId val="38772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2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Other HEE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'HEE data by speciality'!$I$1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'HEE data by speciality'!$A$2:$A$14</c:f>
              <c:strCache>
                <c:ptCount val="13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</c:strCache>
            </c:strRef>
          </c:cat>
          <c:val>
            <c:numRef>
              <c:f>'HEE data by speciality'!$I$2:$I$14</c:f>
              <c:numCache>
                <c:formatCode>0.0%</c:formatCode>
                <c:ptCount val="13"/>
                <c:pt idx="0">
                  <c:v>4.4101433296582136E-2</c:v>
                </c:pt>
                <c:pt idx="1">
                  <c:v>4.0033361134278564E-2</c:v>
                </c:pt>
                <c:pt idx="2">
                  <c:v>3.7842806802512639E-2</c:v>
                </c:pt>
                <c:pt idx="3">
                  <c:v>3.049597855227882E-2</c:v>
                </c:pt>
                <c:pt idx="4">
                  <c:v>3.0883919062832801E-2</c:v>
                </c:pt>
                <c:pt idx="5">
                  <c:v>0.12</c:v>
                </c:pt>
                <c:pt idx="6">
                  <c:v>5.7065217391304345E-2</c:v>
                </c:pt>
                <c:pt idx="7">
                  <c:v>0.04</c:v>
                </c:pt>
                <c:pt idx="8">
                  <c:v>7.0652173913043473E-2</c:v>
                </c:pt>
                <c:pt idx="9">
                  <c:v>5.6603773584905662E-2</c:v>
                </c:pt>
                <c:pt idx="10">
                  <c:v>8.6675291073738683E-2</c:v>
                </c:pt>
                <c:pt idx="11">
                  <c:v>4.0330920372285417E-2</c:v>
                </c:pt>
                <c:pt idx="12">
                  <c:v>3.6282622533418206E-2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0-432D-BCCF-6F6F1CEFB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907848"/>
        <c:axId val="398911768"/>
      </c:barChart>
      <c:catAx>
        <c:axId val="39890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1768"/>
        <c:crosses val="autoZero"/>
        <c:auto val="1"/>
        <c:lblAlgn val="ctr"/>
        <c:lblOffset val="100"/>
        <c:noMultiLvlLbl val="0"/>
      </c:catAx>
      <c:valAx>
        <c:axId val="3989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0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GMC Data. Red = more than expected, black = less than expected.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2x2 Chi-squared with multiple comparisons. p&lt;0.0003968.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Not showing the unknown and prefer not to say but did include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in the analysis.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'GMC data'!$B$1</c:f>
              <c:strCache>
                <c:ptCount val="1"/>
                <c:pt idx="0">
                  <c:v>Atheism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0CB1-44C9-9DA1-69447085A41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0CB1-44C9-9DA1-69447085A410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0CB1-44C9-9DA1-69447085A41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0CB1-44C9-9DA1-69447085A410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0CB1-44C9-9DA1-69447085A410}"/>
              </c:ext>
            </c:extLst>
          </c:dPt>
          <c:cat>
            <c:strRef>
              <c:f>'GMC data'!$A$2:$A$15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'GMC data'!$B$2:$B$15</c:f>
              <c:numCache>
                <c:formatCode>General</c:formatCode>
                <c:ptCount val="14"/>
                <c:pt idx="0">
                  <c:v>1278</c:v>
                </c:pt>
                <c:pt idx="1">
                  <c:v>369</c:v>
                </c:pt>
                <c:pt idx="2">
                  <c:v>5225</c:v>
                </c:pt>
                <c:pt idx="3">
                  <c:v>2116</c:v>
                </c:pt>
                <c:pt idx="4">
                  <c:v>334</c:v>
                </c:pt>
                <c:pt idx="5">
                  <c:v>68</c:v>
                </c:pt>
                <c:pt idx="6">
                  <c:v>181</c:v>
                </c:pt>
                <c:pt idx="7">
                  <c:v>585</c:v>
                </c:pt>
                <c:pt idx="8">
                  <c:v>314</c:v>
                </c:pt>
                <c:pt idx="9">
                  <c:v>936</c:v>
                </c:pt>
                <c:pt idx="10">
                  <c:v>139</c:v>
                </c:pt>
                <c:pt idx="11">
                  <c:v>519</c:v>
                </c:pt>
                <c:pt idx="12">
                  <c:v>1142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1-44C9-9DA1-69447085A410}"/>
            </c:ext>
          </c:extLst>
        </c:ser>
        <c:ser>
          <c:idx val="1"/>
          <c:order val="1"/>
          <c:tx>
            <c:strRef>
              <c:f>'GMC data'!$C$1</c:f>
              <c:strCache>
                <c:ptCount val="1"/>
                <c:pt idx="0">
                  <c:v>buddhist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0CB1-44C9-9DA1-69447085A41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0CB1-44C9-9DA1-69447085A410}"/>
              </c:ext>
            </c:extLst>
          </c:dPt>
          <c:cat>
            <c:strRef>
              <c:f>'GMC data'!$A$2:$A$15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'GMC data'!$C$2:$C$15</c:f>
              <c:numCache>
                <c:formatCode>General</c:formatCode>
                <c:ptCount val="14"/>
                <c:pt idx="0">
                  <c:v>45</c:v>
                </c:pt>
                <c:pt idx="1">
                  <c:v>10</c:v>
                </c:pt>
                <c:pt idx="2">
                  <c:v>174</c:v>
                </c:pt>
                <c:pt idx="3">
                  <c:v>141</c:v>
                </c:pt>
                <c:pt idx="4">
                  <c:v>19</c:v>
                </c:pt>
                <c:pt idx="5">
                  <c:v>0</c:v>
                </c:pt>
                <c:pt idx="6">
                  <c:v>14</c:v>
                </c:pt>
                <c:pt idx="7">
                  <c:v>38</c:v>
                </c:pt>
                <c:pt idx="8">
                  <c:v>21</c:v>
                </c:pt>
                <c:pt idx="9">
                  <c:v>51</c:v>
                </c:pt>
                <c:pt idx="10">
                  <c:v>1</c:v>
                </c:pt>
                <c:pt idx="11">
                  <c:v>36</c:v>
                </c:pt>
                <c:pt idx="12">
                  <c:v>41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1-44C9-9DA1-69447085A410}"/>
            </c:ext>
          </c:extLst>
        </c:ser>
        <c:ser>
          <c:idx val="2"/>
          <c:order val="2"/>
          <c:tx>
            <c:strRef>
              <c:f>'GMC data'!$D$1</c:f>
              <c:strCache>
                <c:ptCount val="1"/>
                <c:pt idx="0">
                  <c:v>christian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0CB1-44C9-9DA1-69447085A410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0CB1-44C9-9DA1-69447085A41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0CB1-44C9-9DA1-69447085A41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0CB1-44C9-9DA1-69447085A410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0CB1-44C9-9DA1-69447085A41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4-0CB1-44C9-9DA1-69447085A410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0CB1-44C9-9DA1-69447085A410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6-0CB1-44C9-9DA1-69447085A410}"/>
              </c:ext>
            </c:extLst>
          </c:dPt>
          <c:cat>
            <c:strRef>
              <c:f>'GMC data'!$A$2:$A$15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'GMC data'!$D$2:$D$15</c:f>
              <c:numCache>
                <c:formatCode>General</c:formatCode>
                <c:ptCount val="14"/>
                <c:pt idx="0">
                  <c:v>1537</c:v>
                </c:pt>
                <c:pt idx="1">
                  <c:v>449</c:v>
                </c:pt>
                <c:pt idx="2">
                  <c:v>7632</c:v>
                </c:pt>
                <c:pt idx="3">
                  <c:v>3350</c:v>
                </c:pt>
                <c:pt idx="4">
                  <c:v>806</c:v>
                </c:pt>
                <c:pt idx="5">
                  <c:v>120</c:v>
                </c:pt>
                <c:pt idx="6">
                  <c:v>404</c:v>
                </c:pt>
                <c:pt idx="7">
                  <c:v>1120</c:v>
                </c:pt>
                <c:pt idx="8">
                  <c:v>403</c:v>
                </c:pt>
                <c:pt idx="9">
                  <c:v>1074</c:v>
                </c:pt>
                <c:pt idx="10">
                  <c:v>168</c:v>
                </c:pt>
                <c:pt idx="11">
                  <c:v>822</c:v>
                </c:pt>
                <c:pt idx="12">
                  <c:v>2531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1-44C9-9DA1-69447085A410}"/>
            </c:ext>
          </c:extLst>
        </c:ser>
        <c:ser>
          <c:idx val="3"/>
          <c:order val="3"/>
          <c:tx>
            <c:strRef>
              <c:f>'GMC data'!$E$1</c:f>
              <c:strCache>
                <c:ptCount val="1"/>
                <c:pt idx="0">
                  <c:v>hindu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0CB1-44C9-9DA1-69447085A410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8-0CB1-44C9-9DA1-69447085A41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0CB1-44C9-9DA1-69447085A41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A-0CB1-44C9-9DA1-69447085A410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0CB1-44C9-9DA1-69447085A410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C-0CB1-44C9-9DA1-69447085A410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0CB1-44C9-9DA1-69447085A410}"/>
              </c:ext>
            </c:extLst>
          </c:dPt>
          <c:cat>
            <c:strRef>
              <c:f>'GMC data'!$A$2:$A$15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'GMC data'!$E$2:$E$15</c:f>
              <c:numCache>
                <c:formatCode>General</c:formatCode>
                <c:ptCount val="14"/>
                <c:pt idx="0">
                  <c:v>486</c:v>
                </c:pt>
                <c:pt idx="1">
                  <c:v>96</c:v>
                </c:pt>
                <c:pt idx="2">
                  <c:v>1364</c:v>
                </c:pt>
                <c:pt idx="3">
                  <c:v>845</c:v>
                </c:pt>
                <c:pt idx="4">
                  <c:v>292</c:v>
                </c:pt>
                <c:pt idx="5">
                  <c:v>9</c:v>
                </c:pt>
                <c:pt idx="6">
                  <c:v>105</c:v>
                </c:pt>
                <c:pt idx="7">
                  <c:v>446</c:v>
                </c:pt>
                <c:pt idx="8">
                  <c:v>120</c:v>
                </c:pt>
                <c:pt idx="9">
                  <c:v>426</c:v>
                </c:pt>
                <c:pt idx="10">
                  <c:v>16</c:v>
                </c:pt>
                <c:pt idx="11">
                  <c:v>251</c:v>
                </c:pt>
                <c:pt idx="12">
                  <c:v>597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B1-44C9-9DA1-69447085A410}"/>
            </c:ext>
          </c:extLst>
        </c:ser>
        <c:ser>
          <c:idx val="4"/>
          <c:order val="4"/>
          <c:tx>
            <c:strRef>
              <c:f>'GMC data'!$F$1</c:f>
              <c:strCache>
                <c:ptCount val="1"/>
                <c:pt idx="0">
                  <c:v>muslim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E-0CB1-44C9-9DA1-69447085A410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0CB1-44C9-9DA1-69447085A41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0-0CB1-44C9-9DA1-69447085A41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1-0CB1-44C9-9DA1-69447085A410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2-0CB1-44C9-9DA1-69447085A410}"/>
              </c:ext>
            </c:extLst>
          </c:dPt>
          <c:cat>
            <c:strRef>
              <c:f>'GMC data'!$A$2:$A$15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'GMC data'!$F$2:$F$15</c:f>
              <c:numCache>
                <c:formatCode>General</c:formatCode>
                <c:ptCount val="14"/>
                <c:pt idx="0">
                  <c:v>197</c:v>
                </c:pt>
                <c:pt idx="1">
                  <c:v>102</c:v>
                </c:pt>
                <c:pt idx="2">
                  <c:v>1789</c:v>
                </c:pt>
                <c:pt idx="3">
                  <c:v>856</c:v>
                </c:pt>
                <c:pt idx="4">
                  <c:v>190</c:v>
                </c:pt>
                <c:pt idx="5">
                  <c:v>8</c:v>
                </c:pt>
                <c:pt idx="6">
                  <c:v>100</c:v>
                </c:pt>
                <c:pt idx="7">
                  <c:v>204</c:v>
                </c:pt>
                <c:pt idx="8">
                  <c:v>87</c:v>
                </c:pt>
                <c:pt idx="9">
                  <c:v>301</c:v>
                </c:pt>
                <c:pt idx="10">
                  <c:v>20</c:v>
                </c:pt>
                <c:pt idx="11">
                  <c:v>215</c:v>
                </c:pt>
                <c:pt idx="12">
                  <c:v>565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B1-44C9-9DA1-69447085A410}"/>
            </c:ext>
          </c:extLst>
        </c:ser>
        <c:ser>
          <c:idx val="5"/>
          <c:order val="5"/>
          <c:tx>
            <c:strRef>
              <c:f>'GMC data'!$G$1</c:f>
              <c:strCache>
                <c:ptCount val="1"/>
                <c:pt idx="0">
                  <c:v>jewish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3-0CB1-44C9-9DA1-69447085A410}"/>
              </c:ext>
            </c:extLst>
          </c:dPt>
          <c:cat>
            <c:strRef>
              <c:f>'GMC data'!$A$2:$A$15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'GMC data'!$G$2:$G$15</c:f>
              <c:numCache>
                <c:formatCode>General</c:formatCode>
                <c:ptCount val="14"/>
                <c:pt idx="0">
                  <c:v>31</c:v>
                </c:pt>
                <c:pt idx="1">
                  <c:v>11</c:v>
                </c:pt>
                <c:pt idx="2">
                  <c:v>175</c:v>
                </c:pt>
                <c:pt idx="3">
                  <c:v>121</c:v>
                </c:pt>
                <c:pt idx="4">
                  <c:v>12</c:v>
                </c:pt>
                <c:pt idx="5">
                  <c:v>2</c:v>
                </c:pt>
                <c:pt idx="6">
                  <c:v>9</c:v>
                </c:pt>
                <c:pt idx="7">
                  <c:v>35</c:v>
                </c:pt>
                <c:pt idx="8">
                  <c:v>16</c:v>
                </c:pt>
                <c:pt idx="9">
                  <c:v>56</c:v>
                </c:pt>
                <c:pt idx="10">
                  <c:v>7</c:v>
                </c:pt>
                <c:pt idx="11">
                  <c:v>22</c:v>
                </c:pt>
                <c:pt idx="12">
                  <c:v>49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B1-44C9-9DA1-69447085A410}"/>
            </c:ext>
          </c:extLst>
        </c:ser>
        <c:ser>
          <c:idx val="6"/>
          <c:order val="6"/>
          <c:tx>
            <c:strRef>
              <c:f>'GMC data'!$H$1</c:f>
              <c:strCache>
                <c:ptCount val="1"/>
                <c:pt idx="0">
                  <c:v>sikh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4-0CB1-44C9-9DA1-69447085A410}"/>
              </c:ext>
            </c:extLst>
          </c:dPt>
          <c:cat>
            <c:strRef>
              <c:f>'GMC data'!$A$2:$A$15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'GMC data'!$H$2:$H$15</c:f>
              <c:numCache>
                <c:formatCode>General</c:formatCode>
                <c:ptCount val="14"/>
                <c:pt idx="0">
                  <c:v>25</c:v>
                </c:pt>
                <c:pt idx="1">
                  <c:v>7</c:v>
                </c:pt>
                <c:pt idx="2">
                  <c:v>282</c:v>
                </c:pt>
                <c:pt idx="3">
                  <c:v>58</c:v>
                </c:pt>
                <c:pt idx="4">
                  <c:v>11</c:v>
                </c:pt>
                <c:pt idx="5">
                  <c:v>0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37</c:v>
                </c:pt>
                <c:pt idx="10">
                  <c:v>2</c:v>
                </c:pt>
                <c:pt idx="11">
                  <c:v>19</c:v>
                </c:pt>
                <c:pt idx="12">
                  <c:v>55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B1-44C9-9DA1-69447085A410}"/>
            </c:ext>
          </c:extLst>
        </c:ser>
        <c:ser>
          <c:idx val="7"/>
          <c:order val="7"/>
          <c:tx>
            <c:strRef>
              <c:f>'GMC data'!$I$1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5-0CB1-44C9-9DA1-69447085A410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6-0CB1-44C9-9DA1-69447085A410}"/>
              </c:ext>
            </c:extLst>
          </c:dPt>
          <c:cat>
            <c:strRef>
              <c:f>'GMC data'!$A$2:$A$15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'GMC data'!$I$2:$I$15</c:f>
              <c:numCache>
                <c:formatCode>General</c:formatCode>
                <c:ptCount val="14"/>
                <c:pt idx="0">
                  <c:v>38</c:v>
                </c:pt>
                <c:pt idx="1">
                  <c:v>6</c:v>
                </c:pt>
                <c:pt idx="2">
                  <c:v>187</c:v>
                </c:pt>
                <c:pt idx="3">
                  <c:v>93</c:v>
                </c:pt>
                <c:pt idx="4">
                  <c:v>16</c:v>
                </c:pt>
                <c:pt idx="5">
                  <c:v>1</c:v>
                </c:pt>
                <c:pt idx="6">
                  <c:v>12</c:v>
                </c:pt>
                <c:pt idx="7">
                  <c:v>34</c:v>
                </c:pt>
                <c:pt idx="8">
                  <c:v>10</c:v>
                </c:pt>
                <c:pt idx="9">
                  <c:v>63</c:v>
                </c:pt>
                <c:pt idx="10">
                  <c:v>8</c:v>
                </c:pt>
                <c:pt idx="11">
                  <c:v>30</c:v>
                </c:pt>
                <c:pt idx="12">
                  <c:v>76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B1-44C9-9DA1-69447085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2510128"/>
        <c:axId val="892508160"/>
        <c:axId val="720937744"/>
      </c:bar3DChart>
      <c:catAx>
        <c:axId val="89251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08160"/>
        <c:crosses val="autoZero"/>
        <c:auto val="1"/>
        <c:lblAlgn val="ctr"/>
        <c:lblOffset val="100"/>
        <c:noMultiLvlLbl val="0"/>
      </c:catAx>
      <c:valAx>
        <c:axId val="8925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10128"/>
        <c:crosses val="autoZero"/>
        <c:crossBetween val="between"/>
      </c:valAx>
      <c:serAx>
        <c:axId val="72093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081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other GMC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GMC % by speciality'!$H$1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GMC % by speciality'!$A$2:$A$15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 GMC % by speciality'!$H$2:$H$15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2-4A93-9E86-81E1E3C41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388432"/>
        <c:axId val="381388824"/>
      </c:barChart>
      <c:catAx>
        <c:axId val="38138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8824"/>
        <c:crosses val="autoZero"/>
        <c:auto val="1"/>
        <c:lblAlgn val="ctr"/>
        <c:lblOffset val="100"/>
        <c:noMultiLvlLbl val="0"/>
      </c:catAx>
      <c:valAx>
        <c:axId val="38138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'GMC % by religion'!$A$2</c:f>
              <c:strCache>
                <c:ptCount val="1"/>
                <c:pt idx="0">
                  <c:v>anaesthesia</c:v>
                </c:pt>
              </c:strCache>
            </c:strRef>
          </c:tx>
          <c:invertIfNegative val="0"/>
          <c:cat>
            <c:strRef>
              <c:f>'GMC % by religion'!$C$1:$K$1</c:f>
              <c:strCache>
                <c:ptCount val="9"/>
                <c:pt idx="0">
                  <c:v>buddhist</c:v>
                </c:pt>
                <c:pt idx="1">
                  <c:v>christian</c:v>
                </c:pt>
                <c:pt idx="2">
                  <c:v>hindu</c:v>
                </c:pt>
                <c:pt idx="3">
                  <c:v>Islam</c:v>
                </c:pt>
                <c:pt idx="4">
                  <c:v>judaism</c:v>
                </c:pt>
                <c:pt idx="5">
                  <c:v>sikh</c:v>
                </c:pt>
                <c:pt idx="6">
                  <c:v>other</c:v>
                </c:pt>
                <c:pt idx="7">
                  <c:v>prefer not to say</c:v>
                </c:pt>
                <c:pt idx="8">
                  <c:v>unknown</c:v>
                </c:pt>
              </c:strCache>
            </c:strRef>
          </c:cat>
          <c:val>
            <c:numRef>
              <c:f>'GMC % by religion'!$C$2:$K$2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A-489D-87BE-53D1BD2FC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213392"/>
        <c:axId val="342215744"/>
      </c:barChart>
      <c:catAx>
        <c:axId val="34221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2215744"/>
        <c:crosses val="autoZero"/>
        <c:auto val="1"/>
        <c:lblAlgn val="ctr"/>
        <c:lblOffset val="100"/>
        <c:noMultiLvlLbl val="0"/>
      </c:catAx>
      <c:valAx>
        <c:axId val="3422157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4221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Anaesthesia!$A$2</c:f>
              <c:strCache>
                <c:ptCount val="1"/>
                <c:pt idx="0">
                  <c:v>specialist register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Anaesthesia!$B$1:$K$1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Anaesthesia!$B$2:$K$2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3-4B5A-943B-FE7E9AE3E5D2}"/>
            </c:ext>
          </c:extLst>
        </c:ser>
        <c:ser>
          <c:idx val="1"/>
          <c:order val="1"/>
          <c:tx>
            <c:strRef>
              <c:f>Anaesthesia!$A$3</c:f>
              <c:strCache>
                <c:ptCount val="1"/>
                <c:pt idx="0">
                  <c:v>HEE applications to ST3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Anaesthesia!$B$1:$K$1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Anaesthesia!$B$3:$K$3</c:f>
              <c:numCache>
                <c:formatCode>0.00%</c:formatCode>
                <c:ptCount val="10"/>
                <c:pt idx="0">
                  <c:v>0.29276209023044464</c:v>
                </c:pt>
                <c:pt idx="1">
                  <c:v>0.30658436213991769</c:v>
                </c:pt>
                <c:pt idx="2">
                  <c:v>0.40784003167689564</c:v>
                </c:pt>
                <c:pt idx="3">
                  <c:v>0.36357435197817189</c:v>
                </c:pt>
                <c:pt idx="4">
                  <c:v>0.36738017682643087</c:v>
                </c:pt>
                <c:pt idx="5">
                  <c:v>0.19101123595505617</c:v>
                </c:pt>
                <c:pt idx="6">
                  <c:v>0.38235294117647056</c:v>
                </c:pt>
                <c:pt idx="7">
                  <c:v>0.33514246947082765</c:v>
                </c:pt>
                <c:pt idx="8">
                  <c:v>0.34282700421940926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3-4B5A-943B-FE7E9AE3E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668104"/>
        <c:axId val="447669672"/>
      </c:barChart>
      <c:catAx>
        <c:axId val="44766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69672"/>
        <c:crosses val="autoZero"/>
        <c:auto val="1"/>
        <c:lblAlgn val="ctr"/>
        <c:lblOffset val="100"/>
        <c:noMultiLvlLbl val="0"/>
      </c:catAx>
      <c:valAx>
        <c:axId val="447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6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'GMC % by religion'!$A$3</c:f>
              <c:strCache>
                <c:ptCount val="1"/>
                <c:pt idx="0">
                  <c:v>Emergency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'GMC % by religion'!$C$1:$K$1</c:f>
              <c:strCache>
                <c:ptCount val="9"/>
                <c:pt idx="0">
                  <c:v>buddhist</c:v>
                </c:pt>
                <c:pt idx="1">
                  <c:v>christian</c:v>
                </c:pt>
                <c:pt idx="2">
                  <c:v>hindu</c:v>
                </c:pt>
                <c:pt idx="3">
                  <c:v>Islam</c:v>
                </c:pt>
                <c:pt idx="4">
                  <c:v>judaism</c:v>
                </c:pt>
                <c:pt idx="5">
                  <c:v>sikh</c:v>
                </c:pt>
                <c:pt idx="6">
                  <c:v>other</c:v>
                </c:pt>
                <c:pt idx="7">
                  <c:v>prefer not to say</c:v>
                </c:pt>
                <c:pt idx="8">
                  <c:v>unknown</c:v>
                </c:pt>
              </c:strCache>
            </c:strRef>
          </c:cat>
          <c:val>
            <c:numRef>
              <c:f>'GMC % by religion'!$C$3:$K$3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6-4E35-A576-6C0148BB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186184"/>
        <c:axId val="376907536"/>
      </c:barChart>
      <c:catAx>
        <c:axId val="24018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07536"/>
        <c:crosses val="autoZero"/>
        <c:auto val="1"/>
        <c:lblAlgn val="ctr"/>
        <c:lblOffset val="100"/>
        <c:noMultiLvlLbl val="0"/>
      </c:catAx>
      <c:valAx>
        <c:axId val="3769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8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EM!$A$2</c:f>
              <c:strCache>
                <c:ptCount val="1"/>
                <c:pt idx="0">
                  <c:v>specialist register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EM!$B$2:$K$2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C-4142-B032-B11CD1127A87}"/>
            </c:ext>
          </c:extLst>
        </c:ser>
        <c:ser>
          <c:idx val="1"/>
          <c:order val="1"/>
          <c:tx>
            <c:strRef>
              <c:f>EM!$A$3</c:f>
              <c:strCache>
                <c:ptCount val="1"/>
                <c:pt idx="0">
                  <c:v>HEE applications to ST3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EM!$B$3:$K$3</c:f>
              <c:numCache>
                <c:formatCode>0.00%</c:formatCode>
                <c:ptCount val="10"/>
                <c:pt idx="0">
                  <c:v>9.9642973060694584E-2</c:v>
                </c:pt>
                <c:pt idx="1">
                  <c:v>2.4691358024691357E-2</c:v>
                </c:pt>
                <c:pt idx="2">
                  <c:v>4.7317362898435952E-2</c:v>
                </c:pt>
                <c:pt idx="3">
                  <c:v>4.8431105047748974E-2</c:v>
                </c:pt>
                <c:pt idx="4">
                  <c:v>1.6286644951140065E-2</c:v>
                </c:pt>
                <c:pt idx="5">
                  <c:v>6.741573033707865E-2</c:v>
                </c:pt>
                <c:pt idx="6">
                  <c:v>5.2941176470588235E-2</c:v>
                </c:pt>
                <c:pt idx="7">
                  <c:v>5.4274084124830396E-2</c:v>
                </c:pt>
                <c:pt idx="8">
                  <c:v>5.3797468354430382E-2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C-4142-B032-B11CD1127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581792"/>
        <c:axId val="448034128"/>
      </c:barChart>
      <c:catAx>
        <c:axId val="4455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34128"/>
        <c:crosses val="autoZero"/>
        <c:auto val="1"/>
        <c:lblAlgn val="ctr"/>
        <c:lblOffset val="100"/>
        <c:noMultiLvlLbl val="0"/>
      </c:catAx>
      <c:valAx>
        <c:axId val="4480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'GMC % by religion'!$A$4</c:f>
              <c:strCache>
                <c:ptCount val="1"/>
                <c:pt idx="0">
                  <c:v>GP</c:v>
                </c:pt>
              </c:strCache>
            </c:strRef>
          </c:tx>
          <c:invertIfNegative val="0"/>
          <c:cat>
            <c:strRef>
              <c:f>'GMC % by religion'!$C$1:$K$1</c:f>
              <c:strCache>
                <c:ptCount val="9"/>
                <c:pt idx="0">
                  <c:v>buddhist</c:v>
                </c:pt>
                <c:pt idx="1">
                  <c:v>christian</c:v>
                </c:pt>
                <c:pt idx="2">
                  <c:v>hindu</c:v>
                </c:pt>
                <c:pt idx="3">
                  <c:v>Islam</c:v>
                </c:pt>
                <c:pt idx="4">
                  <c:v>judaism</c:v>
                </c:pt>
                <c:pt idx="5">
                  <c:v>sikh</c:v>
                </c:pt>
                <c:pt idx="6">
                  <c:v>other</c:v>
                </c:pt>
                <c:pt idx="7">
                  <c:v>prefer not to say</c:v>
                </c:pt>
                <c:pt idx="8">
                  <c:v>unknown</c:v>
                </c:pt>
              </c:strCache>
            </c:strRef>
          </c:cat>
          <c:val>
            <c:numRef>
              <c:f>'GMC % by religion'!$C$4:$K$4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6-4141-8A98-807C6F062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803144"/>
        <c:axId val="372803536"/>
      </c:barChart>
      <c:catAx>
        <c:axId val="37280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2803536"/>
        <c:crosses val="autoZero"/>
        <c:auto val="1"/>
        <c:lblAlgn val="ctr"/>
        <c:lblOffset val="100"/>
        <c:noMultiLvlLbl val="0"/>
      </c:catAx>
      <c:valAx>
        <c:axId val="3728035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7280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GP!$A$2</c:f>
              <c:strCache>
                <c:ptCount val="1"/>
                <c:pt idx="0">
                  <c:v>specialist register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GP!$B$1:$K$1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GP!$B$2:$K$2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C-4CE3-9C9E-BEE731F8538A}"/>
            </c:ext>
          </c:extLst>
        </c:ser>
        <c:ser>
          <c:idx val="1"/>
          <c:order val="1"/>
          <c:tx>
            <c:strRef>
              <c:f>GP!$A$3</c:f>
              <c:strCache>
                <c:ptCount val="1"/>
                <c:pt idx="0">
                  <c:v>HEE applications to ST3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GP!$B$1:$K$1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GP!$B$3:$K$3</c:f>
              <c:numCache>
                <c:formatCode>0.00%</c:formatCode>
                <c:ptCount val="10"/>
                <c:pt idx="0">
                  <c:v>1.590392729633236E-2</c:v>
                </c:pt>
                <c:pt idx="1">
                  <c:v>1.8518518518518517E-2</c:v>
                </c:pt>
                <c:pt idx="2">
                  <c:v>1.8808156800633538E-2</c:v>
                </c:pt>
                <c:pt idx="3">
                  <c:v>1.4324693042291951E-2</c:v>
                </c:pt>
                <c:pt idx="4">
                  <c:v>1.8845974872033502E-2</c:v>
                </c:pt>
                <c:pt idx="5">
                  <c:v>3.3707865168539325E-2</c:v>
                </c:pt>
                <c:pt idx="6">
                  <c:v>1.7647058823529412E-2</c:v>
                </c:pt>
                <c:pt idx="7">
                  <c:v>2.8493894165535955E-2</c:v>
                </c:pt>
                <c:pt idx="8">
                  <c:v>3.0239099859353025E-2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C-4CE3-9C9E-BEE731F85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877856"/>
        <c:axId val="376877072"/>
      </c:barChart>
      <c:catAx>
        <c:axId val="3768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77072"/>
        <c:crosses val="autoZero"/>
        <c:auto val="1"/>
        <c:lblAlgn val="ctr"/>
        <c:lblOffset val="100"/>
        <c:noMultiLvlLbl val="0"/>
      </c:catAx>
      <c:valAx>
        <c:axId val="3768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'GMC % by religion'!$A$5</c:f>
              <c:strCache>
                <c:ptCount val="1"/>
                <c:pt idx="0">
                  <c:v>Medicine</c:v>
                </c:pt>
              </c:strCache>
            </c:strRef>
          </c:tx>
          <c:invertIfNegative val="0"/>
          <c:cat>
            <c:strRef>
              <c:f>'GMC % by religion'!$C$1:$K$1</c:f>
              <c:strCache>
                <c:ptCount val="9"/>
                <c:pt idx="0">
                  <c:v>buddhist</c:v>
                </c:pt>
                <c:pt idx="1">
                  <c:v>christian</c:v>
                </c:pt>
                <c:pt idx="2">
                  <c:v>hindu</c:v>
                </c:pt>
                <c:pt idx="3">
                  <c:v>Islam</c:v>
                </c:pt>
                <c:pt idx="4">
                  <c:v>judaism</c:v>
                </c:pt>
                <c:pt idx="5">
                  <c:v>sikh</c:v>
                </c:pt>
                <c:pt idx="6">
                  <c:v>other</c:v>
                </c:pt>
                <c:pt idx="7">
                  <c:v>prefer not to say</c:v>
                </c:pt>
                <c:pt idx="8">
                  <c:v>unknown</c:v>
                </c:pt>
              </c:strCache>
            </c:strRef>
          </c:cat>
          <c:val>
            <c:numRef>
              <c:f>'GMC % by religion'!$C$5:$K$5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2-4300-A5C4-5813501B3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208688"/>
        <c:axId val="342209864"/>
      </c:barChart>
      <c:catAx>
        <c:axId val="34220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2209864"/>
        <c:crosses val="autoZero"/>
        <c:auto val="1"/>
        <c:lblAlgn val="ctr"/>
        <c:lblOffset val="100"/>
        <c:noMultiLvlLbl val="0"/>
      </c:catAx>
      <c:valAx>
        <c:axId val="3422098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4220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Medicine!$A$2</c:f>
              <c:strCache>
                <c:ptCount val="1"/>
                <c:pt idx="0">
                  <c:v>specialist register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Medicine!$B$1:$K$1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Medicine!$B$2:$K$2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2-46AA-A752-4283198DB024}"/>
            </c:ext>
          </c:extLst>
        </c:ser>
        <c:ser>
          <c:idx val="1"/>
          <c:order val="1"/>
          <c:tx>
            <c:strRef>
              <c:f>Medicine!$A$3</c:f>
              <c:strCache>
                <c:ptCount val="1"/>
                <c:pt idx="0">
                  <c:v>HEE applications to ST3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Medicine!$B$1:$K$1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Medicine!$B$3:$K$3</c:f>
              <c:numCache>
                <c:formatCode>0.00%</c:formatCode>
                <c:ptCount val="10"/>
                <c:pt idx="0">
                  <c:v>6.4913988964621875E-4</c:v>
                </c:pt>
                <c:pt idx="1">
                  <c:v>0</c:v>
                </c:pt>
                <c:pt idx="2">
                  <c:v>2.375767174816868E-3</c:v>
                </c:pt>
                <c:pt idx="3">
                  <c:v>1.364256480218281E-3</c:v>
                </c:pt>
                <c:pt idx="4">
                  <c:v>6.9799906933457425E-4</c:v>
                </c:pt>
                <c:pt idx="5">
                  <c:v>1.1235955056179775E-2</c:v>
                </c:pt>
                <c:pt idx="6">
                  <c:v>0</c:v>
                </c:pt>
                <c:pt idx="7">
                  <c:v>4.0705563093622792E-3</c:v>
                </c:pt>
                <c:pt idx="8">
                  <c:v>7.0323488045007034E-4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2-46AA-A752-4283198DB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905184"/>
        <c:axId val="376904008"/>
      </c:barChart>
      <c:catAx>
        <c:axId val="37690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04008"/>
        <c:crosses val="autoZero"/>
        <c:auto val="1"/>
        <c:lblAlgn val="ctr"/>
        <c:lblOffset val="100"/>
        <c:noMultiLvlLbl val="0"/>
      </c:catAx>
      <c:valAx>
        <c:axId val="3769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'GMC % by religion'!$A$6</c:f>
              <c:strCache>
                <c:ptCount val="1"/>
                <c:pt idx="0">
                  <c:v>Obs&amp;gyne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'GMC % by religion'!$C$1:$K$1</c:f>
              <c:strCache>
                <c:ptCount val="9"/>
                <c:pt idx="0">
                  <c:v>buddhist</c:v>
                </c:pt>
                <c:pt idx="1">
                  <c:v>christian</c:v>
                </c:pt>
                <c:pt idx="2">
                  <c:v>hindu</c:v>
                </c:pt>
                <c:pt idx="3">
                  <c:v>Islam</c:v>
                </c:pt>
                <c:pt idx="4">
                  <c:v>judaism</c:v>
                </c:pt>
                <c:pt idx="5">
                  <c:v>sikh</c:v>
                </c:pt>
                <c:pt idx="6">
                  <c:v>other</c:v>
                </c:pt>
                <c:pt idx="7">
                  <c:v>prefer not to say</c:v>
                </c:pt>
                <c:pt idx="8">
                  <c:v>unknown</c:v>
                </c:pt>
              </c:strCache>
            </c:strRef>
          </c:cat>
          <c:val>
            <c:numRef>
              <c:f>'GMC % by religion'!$C$6:$K$6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A-43D2-96E6-DE78C5DB0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895776"/>
        <c:axId val="376894992"/>
      </c:barChart>
      <c:catAx>
        <c:axId val="3768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94992"/>
        <c:crosses val="autoZero"/>
        <c:auto val="1"/>
        <c:lblAlgn val="ctr"/>
        <c:lblOffset val="100"/>
        <c:noMultiLvlLbl val="0"/>
      </c:catAx>
      <c:valAx>
        <c:axId val="3768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9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Chi-squared 2 x 2 for all HEE data. With</a:t>
            </a:r>
            <a:r>
              <a:rPr lang="en-GB" baseline="0"/>
              <a:t> multiple corrections.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'HEE data combined'!$B$1</c:f>
              <c:strCache>
                <c:ptCount val="1"/>
                <c:pt idx="0">
                  <c:v>Atheism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2950-49F1-BFE6-672BBB1630C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2950-49F1-BFE6-672BBB1630C3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2950-49F1-BFE6-672BBB1630C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5-2950-49F1-BFE6-672BBB1630C3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2950-49F1-BFE6-672BBB1630C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4-2950-49F1-BFE6-672BBB1630C3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3-2950-49F1-BFE6-672BBB1630C3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2-2950-49F1-BFE6-672BBB1630C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1-2950-49F1-BFE6-672BBB1630C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2950-49F1-BFE6-672BBB1630C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2950-49F1-BFE6-672BBB1630C3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0-2950-49F1-BFE6-672BBB1630C3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F-2950-49F1-BFE6-672BBB1630C3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E-2950-49F1-BFE6-672BBB1630C3}"/>
              </c:ext>
            </c:extLst>
          </c:dPt>
          <c:cat>
            <c:strRef>
              <c:f>'HEE data combined'!$A$2:$A$15</c:f>
              <c:strCache>
                <c:ptCount val="14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'HEE data combined'!$B$2:$B$15</c:f>
              <c:numCache>
                <c:formatCode>General</c:formatCode>
                <c:ptCount val="14"/>
                <c:pt idx="0">
                  <c:v>307</c:v>
                </c:pt>
                <c:pt idx="1">
                  <c:v>300</c:v>
                </c:pt>
                <c:pt idx="2">
                  <c:v>902</c:v>
                </c:pt>
                <c:pt idx="3">
                  <c:v>464</c:v>
                </c:pt>
                <c:pt idx="4">
                  <c:v>108</c:v>
                </c:pt>
                <c:pt idx="5">
                  <c:v>2</c:v>
                </c:pt>
                <c:pt idx="6">
                  <c:v>49</c:v>
                </c:pt>
                <c:pt idx="7">
                  <c:v>155</c:v>
                </c:pt>
                <c:pt idx="8">
                  <c:v>33</c:v>
                </c:pt>
                <c:pt idx="9">
                  <c:v>133</c:v>
                </c:pt>
                <c:pt idx="10">
                  <c:v>196</c:v>
                </c:pt>
                <c:pt idx="11">
                  <c:v>150</c:v>
                </c:pt>
                <c:pt idx="12">
                  <c:v>232</c:v>
                </c:pt>
                <c:pt idx="1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0-49F1-BFE6-672BBB1630C3}"/>
            </c:ext>
          </c:extLst>
        </c:ser>
        <c:ser>
          <c:idx val="1"/>
          <c:order val="1"/>
          <c:tx>
            <c:strRef>
              <c:f>'HEE data combined'!$C$1</c:f>
              <c:strCache>
                <c:ptCount val="1"/>
                <c:pt idx="0">
                  <c:v>Buddhism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2-2950-49F1-BFE6-672BBB1630C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3-2950-49F1-BFE6-672BBB1630C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4-2950-49F1-BFE6-672BBB1630C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2950-49F1-BFE6-672BBB1630C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5-2950-49F1-BFE6-672BBB1630C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6-2950-49F1-BFE6-672BBB1630C3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7-2950-49F1-BFE6-672BBB1630C3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8-2950-49F1-BFE6-672BBB1630C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9-2950-49F1-BFE6-672BBB1630C3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A-2950-49F1-BFE6-672BBB1630C3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B-2950-49F1-BFE6-672BBB1630C3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C-2950-49F1-BFE6-672BBB1630C3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2950-49F1-BFE6-672BBB1630C3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D-2950-49F1-BFE6-672BBB1630C3}"/>
              </c:ext>
            </c:extLst>
          </c:dPt>
          <c:cat>
            <c:strRef>
              <c:f>'HEE data combined'!$A$2:$A$15</c:f>
              <c:strCache>
                <c:ptCount val="14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'HEE data combined'!$C$2:$C$15</c:f>
              <c:numCache>
                <c:formatCode>General</c:formatCode>
                <c:ptCount val="14"/>
                <c:pt idx="0">
                  <c:v>12</c:v>
                </c:pt>
                <c:pt idx="1">
                  <c:v>24</c:v>
                </c:pt>
                <c:pt idx="2">
                  <c:v>149</c:v>
                </c:pt>
                <c:pt idx="3">
                  <c:v>177</c:v>
                </c:pt>
                <c:pt idx="4">
                  <c:v>24</c:v>
                </c:pt>
                <c:pt idx="5">
                  <c:v>0</c:v>
                </c:pt>
                <c:pt idx="6">
                  <c:v>9</c:v>
                </c:pt>
                <c:pt idx="7">
                  <c:v>19</c:v>
                </c:pt>
                <c:pt idx="8">
                  <c:v>2</c:v>
                </c:pt>
                <c:pt idx="9">
                  <c:v>17</c:v>
                </c:pt>
                <c:pt idx="10">
                  <c:v>8</c:v>
                </c:pt>
                <c:pt idx="11">
                  <c:v>23</c:v>
                </c:pt>
                <c:pt idx="12">
                  <c:v>15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0-49F1-BFE6-672BBB1630C3}"/>
            </c:ext>
          </c:extLst>
        </c:ser>
        <c:ser>
          <c:idx val="2"/>
          <c:order val="2"/>
          <c:tx>
            <c:strRef>
              <c:f>'HEE data combined'!$D$1</c:f>
              <c:strCache>
                <c:ptCount val="1"/>
                <c:pt idx="0">
                  <c:v>Christianity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2950-49F1-BFE6-672BBB1630C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2950-49F1-BFE6-672BBB1630C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2950-49F1-BFE6-672BBB1630C3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4-2950-49F1-BFE6-672BBB1630C3}"/>
              </c:ext>
            </c:extLst>
          </c:dPt>
          <c:cat>
            <c:strRef>
              <c:f>'HEE data combined'!$A$2:$A$15</c:f>
              <c:strCache>
                <c:ptCount val="14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'HEE data combined'!$D$2:$D$15</c:f>
              <c:numCache>
                <c:formatCode>General</c:formatCode>
                <c:ptCount val="14"/>
                <c:pt idx="0">
                  <c:v>239</c:v>
                </c:pt>
                <c:pt idx="1">
                  <c:v>283</c:v>
                </c:pt>
                <c:pt idx="2">
                  <c:v>2060</c:v>
                </c:pt>
                <c:pt idx="3">
                  <c:v>635</c:v>
                </c:pt>
                <c:pt idx="4">
                  <c:v>302</c:v>
                </c:pt>
                <c:pt idx="5">
                  <c:v>12</c:v>
                </c:pt>
                <c:pt idx="6">
                  <c:v>95</c:v>
                </c:pt>
                <c:pt idx="7">
                  <c:v>316</c:v>
                </c:pt>
                <c:pt idx="8">
                  <c:v>52</c:v>
                </c:pt>
                <c:pt idx="9">
                  <c:v>166</c:v>
                </c:pt>
                <c:pt idx="10">
                  <c:v>260</c:v>
                </c:pt>
                <c:pt idx="11">
                  <c:v>185</c:v>
                </c:pt>
                <c:pt idx="12">
                  <c:v>397</c:v>
                </c:pt>
                <c:pt idx="1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0-49F1-BFE6-672BBB1630C3}"/>
            </c:ext>
          </c:extLst>
        </c:ser>
        <c:ser>
          <c:idx val="3"/>
          <c:order val="3"/>
          <c:tx>
            <c:strRef>
              <c:f>'HEE data combined'!$E$1</c:f>
              <c:strCache>
                <c:ptCount val="1"/>
                <c:pt idx="0">
                  <c:v>Hinduism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'HEE data combined'!$A$2:$A$15</c:f>
              <c:strCache>
                <c:ptCount val="14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'HEE data combined'!$E$2:$E$15</c:f>
              <c:numCache>
                <c:formatCode>General</c:formatCode>
                <c:ptCount val="14"/>
                <c:pt idx="0">
                  <c:v>71</c:v>
                </c:pt>
                <c:pt idx="1">
                  <c:v>103</c:v>
                </c:pt>
                <c:pt idx="2">
                  <c:v>533</c:v>
                </c:pt>
                <c:pt idx="3">
                  <c:v>226</c:v>
                </c:pt>
                <c:pt idx="4">
                  <c:v>93</c:v>
                </c:pt>
                <c:pt idx="5">
                  <c:v>2</c:v>
                </c:pt>
                <c:pt idx="6">
                  <c:v>21</c:v>
                </c:pt>
                <c:pt idx="7">
                  <c:v>76</c:v>
                </c:pt>
                <c:pt idx="8">
                  <c:v>13</c:v>
                </c:pt>
                <c:pt idx="9">
                  <c:v>39</c:v>
                </c:pt>
                <c:pt idx="10">
                  <c:v>36</c:v>
                </c:pt>
                <c:pt idx="11">
                  <c:v>93</c:v>
                </c:pt>
                <c:pt idx="12">
                  <c:v>146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50-49F1-BFE6-672BBB1630C3}"/>
            </c:ext>
          </c:extLst>
        </c:ser>
        <c:ser>
          <c:idx val="4"/>
          <c:order val="4"/>
          <c:tx>
            <c:strRef>
              <c:f>'HEE data combined'!$F$1</c:f>
              <c:strCache>
                <c:ptCount val="1"/>
                <c:pt idx="0">
                  <c:v>islam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2950-49F1-BFE6-672BBB1630C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1-2950-49F1-BFE6-672BBB1630C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0-2950-49F1-BFE6-672BBB1630C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6-2950-49F1-BFE6-672BBB1630C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F-2950-49F1-BFE6-672BBB1630C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E-2950-49F1-BFE6-672BBB1630C3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D-2950-49F1-BFE6-672BBB1630C3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C-2950-49F1-BFE6-672BBB1630C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B-2950-49F1-BFE6-672BBB1630C3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2950-49F1-BFE6-672BBB1630C3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8-2950-49F1-BFE6-672BBB1630C3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A-2950-49F1-BFE6-672BBB1630C3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9-2950-49F1-BFE6-672BBB1630C3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8-2950-49F1-BFE6-672BBB1630C3}"/>
              </c:ext>
            </c:extLst>
          </c:dPt>
          <c:cat>
            <c:strRef>
              <c:f>'HEE data combined'!$A$2:$A$15</c:f>
              <c:strCache>
                <c:ptCount val="14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'HEE data combined'!$F$2:$F$15</c:f>
              <c:numCache>
                <c:formatCode>General</c:formatCode>
                <c:ptCount val="14"/>
                <c:pt idx="0">
                  <c:v>70</c:v>
                </c:pt>
                <c:pt idx="1">
                  <c:v>259</c:v>
                </c:pt>
                <c:pt idx="2">
                  <c:v>1579</c:v>
                </c:pt>
                <c:pt idx="3">
                  <c:v>899</c:v>
                </c:pt>
                <c:pt idx="4">
                  <c:v>263</c:v>
                </c:pt>
                <c:pt idx="5">
                  <c:v>3</c:v>
                </c:pt>
                <c:pt idx="6">
                  <c:v>81</c:v>
                </c:pt>
                <c:pt idx="7">
                  <c:v>266</c:v>
                </c:pt>
                <c:pt idx="8">
                  <c:v>31</c:v>
                </c:pt>
                <c:pt idx="9">
                  <c:v>101</c:v>
                </c:pt>
                <c:pt idx="10">
                  <c:v>59</c:v>
                </c:pt>
                <c:pt idx="11">
                  <c:v>253</c:v>
                </c:pt>
                <c:pt idx="12">
                  <c:v>391</c:v>
                </c:pt>
                <c:pt idx="1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50-49F1-BFE6-672BBB1630C3}"/>
            </c:ext>
          </c:extLst>
        </c:ser>
        <c:ser>
          <c:idx val="5"/>
          <c:order val="5"/>
          <c:tx>
            <c:strRef>
              <c:f>'HEE data combined'!$G$1</c:f>
              <c:strCache>
                <c:ptCount val="1"/>
                <c:pt idx="0">
                  <c:v>judaism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'HEE data combined'!$A$2:$A$15</c:f>
              <c:strCache>
                <c:ptCount val="14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'HEE data combined'!$G$2:$G$15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17</c:v>
                </c:pt>
                <c:pt idx="3">
                  <c:v>20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17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50-49F1-BFE6-672BBB1630C3}"/>
            </c:ext>
          </c:extLst>
        </c:ser>
        <c:ser>
          <c:idx val="6"/>
          <c:order val="6"/>
          <c:tx>
            <c:strRef>
              <c:f>'HEE data combined'!$H$1</c:f>
              <c:strCache>
                <c:ptCount val="1"/>
                <c:pt idx="0">
                  <c:v>sikh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'HEE data combined'!$A$2:$A$15</c:f>
              <c:strCache>
                <c:ptCount val="14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'HEE data combined'!$H$2:$H$15</c:f>
              <c:numCache>
                <c:formatCode>General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65</c:v>
                </c:pt>
                <c:pt idx="3">
                  <c:v>30</c:v>
                </c:pt>
                <c:pt idx="4">
                  <c:v>9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13</c:v>
                </c:pt>
                <c:pt idx="12">
                  <c:v>15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50-49F1-BFE6-672BBB1630C3}"/>
            </c:ext>
          </c:extLst>
        </c:ser>
        <c:ser>
          <c:idx val="7"/>
          <c:order val="7"/>
          <c:tx>
            <c:strRef>
              <c:f>'HEE data combined'!$I$1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2950-49F1-BFE6-672BBB1630C3}"/>
              </c:ext>
            </c:extLst>
          </c:dPt>
          <c:cat>
            <c:strRef>
              <c:f>'HEE data combined'!$A$2:$A$15</c:f>
              <c:strCache>
                <c:ptCount val="14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'HEE data combined'!$I$2:$I$15</c:f>
              <c:numCache>
                <c:formatCode>General</c:formatCode>
                <c:ptCount val="14"/>
                <c:pt idx="0">
                  <c:v>40</c:v>
                </c:pt>
                <c:pt idx="1">
                  <c:v>48</c:v>
                </c:pt>
                <c:pt idx="2">
                  <c:v>247</c:v>
                </c:pt>
                <c:pt idx="3">
                  <c:v>91</c:v>
                </c:pt>
                <c:pt idx="4">
                  <c:v>29</c:v>
                </c:pt>
                <c:pt idx="5">
                  <c:v>3</c:v>
                </c:pt>
                <c:pt idx="6">
                  <c:v>21</c:v>
                </c:pt>
                <c:pt idx="7">
                  <c:v>40</c:v>
                </c:pt>
                <c:pt idx="8">
                  <c:v>13</c:v>
                </c:pt>
                <c:pt idx="9">
                  <c:v>33</c:v>
                </c:pt>
                <c:pt idx="10">
                  <c:v>67</c:v>
                </c:pt>
                <c:pt idx="11">
                  <c:v>39</c:v>
                </c:pt>
                <c:pt idx="12">
                  <c:v>57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50-49F1-BFE6-672BBB1630C3}"/>
            </c:ext>
          </c:extLst>
        </c:ser>
        <c:ser>
          <c:idx val="8"/>
          <c:order val="8"/>
          <c:tx>
            <c:strRef>
              <c:f>'HEE data combined'!$J$1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7-2950-49F1-BFE6-672BBB1630C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6-2950-49F1-BFE6-672BBB1630C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5-2950-49F1-BFE6-672BBB1630C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4-2950-49F1-BFE6-672BBB1630C3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A-2950-49F1-BFE6-672BBB1630C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3-2950-49F1-BFE6-672BBB1630C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2950-49F1-BFE6-672BBB1630C3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2-2950-49F1-BFE6-672BBB1630C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1-2950-49F1-BFE6-672BBB1630C3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0-2950-49F1-BFE6-672BBB1630C3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2950-49F1-BFE6-672BBB1630C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C-2950-49F1-BFE6-672BBB1630C3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2950-49F1-BFE6-672BBB1630C3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E-2950-49F1-BFE6-672BBB1630C3}"/>
              </c:ext>
            </c:extLst>
          </c:dPt>
          <c:cat>
            <c:strRef>
              <c:f>'HEE data combined'!$A$2:$A$15</c:f>
              <c:strCache>
                <c:ptCount val="14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'HEE data combined'!$J$2:$J$15</c:f>
              <c:numCache>
                <c:formatCode>General</c:formatCode>
                <c:ptCount val="14"/>
                <c:pt idx="0">
                  <c:v>153</c:v>
                </c:pt>
                <c:pt idx="1">
                  <c:v>166</c:v>
                </c:pt>
                <c:pt idx="2">
                  <c:v>975</c:v>
                </c:pt>
                <c:pt idx="3">
                  <c:v>442</c:v>
                </c:pt>
                <c:pt idx="4">
                  <c:v>105</c:v>
                </c:pt>
                <c:pt idx="5">
                  <c:v>2</c:v>
                </c:pt>
                <c:pt idx="6">
                  <c:v>86</c:v>
                </c:pt>
                <c:pt idx="7">
                  <c:v>118</c:v>
                </c:pt>
                <c:pt idx="8">
                  <c:v>38</c:v>
                </c:pt>
                <c:pt idx="9">
                  <c:v>88</c:v>
                </c:pt>
                <c:pt idx="10">
                  <c:v>139</c:v>
                </c:pt>
                <c:pt idx="11">
                  <c:v>208</c:v>
                </c:pt>
                <c:pt idx="12">
                  <c:v>301</c:v>
                </c:pt>
                <c:pt idx="1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50-49F1-BFE6-672BBB163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3497584"/>
        <c:axId val="829376792"/>
        <c:axId val="911869800"/>
      </c:bar3DChart>
      <c:catAx>
        <c:axId val="60349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76792"/>
        <c:crosses val="autoZero"/>
        <c:auto val="1"/>
        <c:lblAlgn val="ctr"/>
        <c:lblOffset val="100"/>
        <c:noMultiLvlLbl val="0"/>
      </c:catAx>
      <c:valAx>
        <c:axId val="82937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97584"/>
        <c:crosses val="autoZero"/>
        <c:crossBetween val="between"/>
      </c:valAx>
      <c:serAx>
        <c:axId val="91186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767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OG!$A$2</c:f>
              <c:strCache>
                <c:ptCount val="1"/>
                <c:pt idx="0">
                  <c:v>specialist register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OG!$B$1:$K$1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OG!$B$2:$K$2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3-471A-B177-6BE08323CC9A}"/>
            </c:ext>
          </c:extLst>
        </c:ser>
        <c:ser>
          <c:idx val="1"/>
          <c:order val="1"/>
          <c:tx>
            <c:strRef>
              <c:f>OG!$A$3</c:f>
              <c:strCache>
                <c:ptCount val="1"/>
                <c:pt idx="0">
                  <c:v>HEE applications to ST3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OG!$B$1:$K$1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OG!$B$3:$K$3</c:f>
              <c:numCache>
                <c:formatCode>0.00%</c:formatCode>
                <c:ptCount val="10"/>
                <c:pt idx="0">
                  <c:v>5.0308341447581957E-2</c:v>
                </c:pt>
                <c:pt idx="1">
                  <c:v>3.9094650205761319E-2</c:v>
                </c:pt>
                <c:pt idx="2">
                  <c:v>6.2561868936844192E-2</c:v>
                </c:pt>
                <c:pt idx="3">
                  <c:v>5.1841746248294678E-2</c:v>
                </c:pt>
                <c:pt idx="4">
                  <c:v>6.1889250814332247E-2</c:v>
                </c:pt>
                <c:pt idx="5">
                  <c:v>6.741573033707865E-2</c:v>
                </c:pt>
                <c:pt idx="6">
                  <c:v>2.3529411764705882E-2</c:v>
                </c:pt>
                <c:pt idx="7">
                  <c:v>5.4274084124830396E-2</c:v>
                </c:pt>
                <c:pt idx="8">
                  <c:v>4.1490857946554147E-2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3-471A-B177-6BE08323C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547560"/>
        <c:axId val="448548344"/>
      </c:barChart>
      <c:catAx>
        <c:axId val="44854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48344"/>
        <c:crosses val="autoZero"/>
        <c:auto val="1"/>
        <c:lblAlgn val="ctr"/>
        <c:lblOffset val="100"/>
        <c:noMultiLvlLbl val="0"/>
      </c:catAx>
      <c:valAx>
        <c:axId val="4485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4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'GMC % by religion'!$A$12</c:f>
              <c:strCache>
                <c:ptCount val="1"/>
                <c:pt idx="0">
                  <c:v>publice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'GMC % by religion'!$C$1:$K$1</c:f>
              <c:strCache>
                <c:ptCount val="9"/>
                <c:pt idx="0">
                  <c:v>buddhist</c:v>
                </c:pt>
                <c:pt idx="1">
                  <c:v>christian</c:v>
                </c:pt>
                <c:pt idx="2">
                  <c:v>hindu</c:v>
                </c:pt>
                <c:pt idx="3">
                  <c:v>Islam</c:v>
                </c:pt>
                <c:pt idx="4">
                  <c:v>judaism</c:v>
                </c:pt>
                <c:pt idx="5">
                  <c:v>sikh</c:v>
                </c:pt>
                <c:pt idx="6">
                  <c:v>other</c:v>
                </c:pt>
                <c:pt idx="7">
                  <c:v>prefer not to say</c:v>
                </c:pt>
                <c:pt idx="8">
                  <c:v>unknown</c:v>
                </c:pt>
              </c:strCache>
            </c:strRef>
          </c:cat>
          <c:val>
            <c:numRef>
              <c:f>'GMC % by religion'!$C$12:$K$12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7-4903-B6E2-D76487E5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166576"/>
        <c:axId val="380164224"/>
      </c:barChart>
      <c:catAx>
        <c:axId val="3801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64224"/>
        <c:crosses val="autoZero"/>
        <c:auto val="1"/>
        <c:lblAlgn val="ctr"/>
        <c:lblOffset val="100"/>
        <c:noMultiLvlLbl val="0"/>
      </c:catAx>
      <c:valAx>
        <c:axId val="3801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6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'Public health'!$A$2</c:f>
              <c:strCache>
                <c:ptCount val="1"/>
                <c:pt idx="0">
                  <c:v>specialist register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'Public health'!$B$1:$K$1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'Public health'!$B$2:$K$2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4-4CB0-BF00-90C587000924}"/>
            </c:ext>
          </c:extLst>
        </c:ser>
        <c:ser>
          <c:idx val="1"/>
          <c:order val="1"/>
          <c:tx>
            <c:strRef>
              <c:f>'Public health'!$A$3</c:f>
              <c:strCache>
                <c:ptCount val="1"/>
                <c:pt idx="0">
                  <c:v>HEE applications to ST3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'Public health'!$B$1:$K$1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'Public health'!$B$3:$K$3</c:f>
              <c:numCache>
                <c:formatCode>0.00%</c:formatCode>
                <c:ptCount val="10"/>
                <c:pt idx="0">
                  <c:v>6.3615709185329439E-2</c:v>
                </c:pt>
                <c:pt idx="1">
                  <c:v>1.646090534979424E-2</c:v>
                </c:pt>
                <c:pt idx="2">
                  <c:v>5.1474955454365472E-2</c:v>
                </c:pt>
                <c:pt idx="3">
                  <c:v>2.4556616643929059E-2</c:v>
                </c:pt>
                <c:pt idx="4">
                  <c:v>1.3727315030246627E-2</c:v>
                </c:pt>
                <c:pt idx="5">
                  <c:v>2.247191011235955E-2</c:v>
                </c:pt>
                <c:pt idx="6">
                  <c:v>3.5294117647058823E-2</c:v>
                </c:pt>
                <c:pt idx="7">
                  <c:v>9.0909090909090912E-2</c:v>
                </c:pt>
                <c:pt idx="8">
                  <c:v>4.8874824191279885E-2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4-4CB0-BF00-90C587000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226744"/>
        <c:axId val="380228312"/>
      </c:barChart>
      <c:catAx>
        <c:axId val="38022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28312"/>
        <c:crosses val="autoZero"/>
        <c:auto val="1"/>
        <c:lblAlgn val="ctr"/>
        <c:lblOffset val="100"/>
        <c:noMultiLvlLbl val="0"/>
      </c:catAx>
      <c:valAx>
        <c:axId val="38022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2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'GMC % by religion'!$A$11</c:f>
              <c:strCache>
                <c:ptCount val="1"/>
                <c:pt idx="0">
                  <c:v>psychiatry</c:v>
                </c:pt>
              </c:strCache>
            </c:strRef>
          </c:tx>
          <c:invertIfNegative val="0"/>
          <c:cat>
            <c:strRef>
              <c:f>'GMC % by religion'!$C$1:$K$1</c:f>
              <c:strCache>
                <c:ptCount val="9"/>
                <c:pt idx="0">
                  <c:v>buddhist</c:v>
                </c:pt>
                <c:pt idx="1">
                  <c:v>christian</c:v>
                </c:pt>
                <c:pt idx="2">
                  <c:v>hindu</c:v>
                </c:pt>
                <c:pt idx="3">
                  <c:v>Islam</c:v>
                </c:pt>
                <c:pt idx="4">
                  <c:v>judaism</c:v>
                </c:pt>
                <c:pt idx="5">
                  <c:v>sikh</c:v>
                </c:pt>
                <c:pt idx="6">
                  <c:v>other</c:v>
                </c:pt>
                <c:pt idx="7">
                  <c:v>prefer not to say</c:v>
                </c:pt>
                <c:pt idx="8">
                  <c:v>unknown</c:v>
                </c:pt>
              </c:strCache>
            </c:strRef>
          </c:cat>
          <c:val>
            <c:numRef>
              <c:f>'GMC % by religion'!$C$11:$K$11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1-448E-AAAF-678A1DE74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222016"/>
        <c:axId val="342220056"/>
      </c:barChart>
      <c:catAx>
        <c:axId val="34222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2220056"/>
        <c:crosses val="autoZero"/>
        <c:auto val="1"/>
        <c:lblAlgn val="ctr"/>
        <c:lblOffset val="100"/>
        <c:noMultiLvlLbl val="0"/>
      </c:catAx>
      <c:valAx>
        <c:axId val="3422200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4222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Psychiatry!$A$2</c:f>
              <c:strCache>
                <c:ptCount val="1"/>
                <c:pt idx="0">
                  <c:v>specialist register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Psychiatry!$B$1:$K$1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Psychiatry!$B$2:$K$2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C-4CAD-96ED-5303CEF803DE}"/>
            </c:ext>
          </c:extLst>
        </c:ser>
        <c:ser>
          <c:idx val="1"/>
          <c:order val="1"/>
          <c:tx>
            <c:strRef>
              <c:f>Psychiatry!$A$3</c:f>
              <c:strCache>
                <c:ptCount val="1"/>
                <c:pt idx="0">
                  <c:v>HEE applications to ST3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Psychiatry!$B$1:$K$1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Psychiatry!$B$3:$K$3</c:f>
              <c:numCache>
                <c:formatCode>0.00%</c:formatCode>
                <c:ptCount val="10"/>
                <c:pt idx="0">
                  <c:v>0.15060045439792275</c:v>
                </c:pt>
                <c:pt idx="1">
                  <c:v>0.36419753086419754</c:v>
                </c:pt>
                <c:pt idx="2">
                  <c:v>0.12571767966739258</c:v>
                </c:pt>
                <c:pt idx="3">
                  <c:v>0.15416098226466576</c:v>
                </c:pt>
                <c:pt idx="4">
                  <c:v>0.20916705444392741</c:v>
                </c:pt>
                <c:pt idx="5">
                  <c:v>0.2247191011235955</c:v>
                </c:pt>
                <c:pt idx="6">
                  <c:v>0.17647058823529413</c:v>
                </c:pt>
                <c:pt idx="7">
                  <c:v>0.12347354138398914</c:v>
                </c:pt>
                <c:pt idx="8">
                  <c:v>0.15541490857946555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C-4CAD-96ED-5303CEF80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580224"/>
        <c:axId val="445580616"/>
      </c:barChart>
      <c:catAx>
        <c:axId val="4455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0616"/>
        <c:crosses val="autoZero"/>
        <c:auto val="1"/>
        <c:lblAlgn val="ctr"/>
        <c:lblOffset val="100"/>
        <c:noMultiLvlLbl val="0"/>
      </c:catAx>
      <c:valAx>
        <c:axId val="44558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'GMC % by religion'!$A$8</c:f>
              <c:strCache>
                <c:ptCount val="1"/>
                <c:pt idx="0">
                  <c:v>opthalmology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'GMC % by religion'!$C$1:$K$1</c:f>
              <c:strCache>
                <c:ptCount val="9"/>
                <c:pt idx="0">
                  <c:v>buddhist</c:v>
                </c:pt>
                <c:pt idx="1">
                  <c:v>christian</c:v>
                </c:pt>
                <c:pt idx="2">
                  <c:v>hindu</c:v>
                </c:pt>
                <c:pt idx="3">
                  <c:v>Islam</c:v>
                </c:pt>
                <c:pt idx="4">
                  <c:v>judaism</c:v>
                </c:pt>
                <c:pt idx="5">
                  <c:v>sikh</c:v>
                </c:pt>
                <c:pt idx="6">
                  <c:v>other</c:v>
                </c:pt>
                <c:pt idx="7">
                  <c:v>prefer not to say</c:v>
                </c:pt>
                <c:pt idx="8">
                  <c:v>unknown</c:v>
                </c:pt>
              </c:strCache>
            </c:strRef>
          </c:cat>
          <c:val>
            <c:numRef>
              <c:f>'GMC % by religion'!$C$8:$K$8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C-46CB-89A7-8DD875A4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211432"/>
        <c:axId val="342223192"/>
      </c:barChart>
      <c:catAx>
        <c:axId val="34221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23192"/>
        <c:crosses val="autoZero"/>
        <c:auto val="1"/>
        <c:lblAlgn val="ctr"/>
        <c:lblOffset val="100"/>
        <c:noMultiLvlLbl val="0"/>
      </c:catAx>
      <c:valAx>
        <c:axId val="34222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Opthalmology!$A$2</c:f>
              <c:strCache>
                <c:ptCount val="1"/>
                <c:pt idx="0">
                  <c:v>specialist register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Opthalmology!$B$1:$K$1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Opthalmology!$B$2:$K$2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F-4814-A8D6-319E8C00B311}"/>
            </c:ext>
          </c:extLst>
        </c:ser>
        <c:ser>
          <c:idx val="1"/>
          <c:order val="1"/>
          <c:tx>
            <c:strRef>
              <c:f>Opthalmology!$A$3</c:f>
              <c:strCache>
                <c:ptCount val="1"/>
                <c:pt idx="0">
                  <c:v>HEE applications to ST3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Opthalmology!$B$1:$K$1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Opthalmology!$B$3:$K$3</c:f>
              <c:numCache>
                <c:formatCode>0.00%</c:formatCode>
                <c:ptCount val="10"/>
                <c:pt idx="0">
                  <c:v>4.8685491723466409E-2</c:v>
                </c:pt>
                <c:pt idx="1">
                  <c:v>4.7325102880658436E-2</c:v>
                </c:pt>
                <c:pt idx="2">
                  <c:v>3.662641061176005E-2</c:v>
                </c:pt>
                <c:pt idx="3">
                  <c:v>6.3437926330150066E-2</c:v>
                </c:pt>
                <c:pt idx="4">
                  <c:v>5.8864588180549092E-2</c:v>
                </c:pt>
                <c:pt idx="5">
                  <c:v>3.3707865168539325E-2</c:v>
                </c:pt>
                <c:pt idx="6">
                  <c:v>7.6470588235294124E-2</c:v>
                </c:pt>
                <c:pt idx="7">
                  <c:v>5.2917232021709636E-2</c:v>
                </c:pt>
                <c:pt idx="8">
                  <c:v>7.3136427566807313E-2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F-4814-A8D6-319E8C00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95744"/>
        <c:axId val="378596920"/>
      </c:barChart>
      <c:catAx>
        <c:axId val="3785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96920"/>
        <c:crosses val="autoZero"/>
        <c:auto val="1"/>
        <c:lblAlgn val="ctr"/>
        <c:lblOffset val="100"/>
        <c:noMultiLvlLbl val="0"/>
      </c:catAx>
      <c:valAx>
        <c:axId val="37859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'GMC % by religion'!$A$14</c:f>
              <c:strCache>
                <c:ptCount val="1"/>
                <c:pt idx="0">
                  <c:v>surgery</c:v>
                </c:pt>
              </c:strCache>
            </c:strRef>
          </c:tx>
          <c:invertIfNegative val="0"/>
          <c:cat>
            <c:strRef>
              <c:f>'GMC % by religion'!$C$1:$K$1</c:f>
              <c:strCache>
                <c:ptCount val="9"/>
                <c:pt idx="0">
                  <c:v>buddhist</c:v>
                </c:pt>
                <c:pt idx="1">
                  <c:v>christian</c:v>
                </c:pt>
                <c:pt idx="2">
                  <c:v>hindu</c:v>
                </c:pt>
                <c:pt idx="3">
                  <c:v>Islam</c:v>
                </c:pt>
                <c:pt idx="4">
                  <c:v>judaism</c:v>
                </c:pt>
                <c:pt idx="5">
                  <c:v>sikh</c:v>
                </c:pt>
                <c:pt idx="6">
                  <c:v>other</c:v>
                </c:pt>
                <c:pt idx="7">
                  <c:v>prefer not to say</c:v>
                </c:pt>
                <c:pt idx="8">
                  <c:v>unknown</c:v>
                </c:pt>
              </c:strCache>
            </c:strRef>
          </c:cat>
          <c:val>
            <c:numRef>
              <c:f>'GMC % by religion'!$C$14:$K$14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5-42BF-920C-EA10D0F63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218488"/>
        <c:axId val="342210648"/>
      </c:barChart>
      <c:catAx>
        <c:axId val="34221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2210648"/>
        <c:crosses val="autoZero"/>
        <c:auto val="1"/>
        <c:lblAlgn val="ctr"/>
        <c:lblOffset val="100"/>
        <c:noMultiLvlLbl val="0"/>
      </c:catAx>
      <c:valAx>
        <c:axId val="3422106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4221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Surgery!$A$2</c:f>
              <c:strCache>
                <c:ptCount val="1"/>
                <c:pt idx="0">
                  <c:v>specialist register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Surgery!$B$1:$K$1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Surgery!$B$2:$K$2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0-45D1-A6A4-C4DB357193DA}"/>
            </c:ext>
          </c:extLst>
        </c:ser>
        <c:ser>
          <c:idx val="1"/>
          <c:order val="1"/>
          <c:tx>
            <c:strRef>
              <c:f>Surgery!$A$3</c:f>
              <c:strCache>
                <c:ptCount val="1"/>
                <c:pt idx="0">
                  <c:v>HEE applications to ST3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Surgery!$B$1:$K$1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Surgery!$B$3:$K$3</c:f>
              <c:numCache>
                <c:formatCode>0.00%</c:formatCode>
                <c:ptCount val="10"/>
                <c:pt idx="0">
                  <c:v>9.7370983446932818E-2</c:v>
                </c:pt>
                <c:pt idx="1">
                  <c:v>4.9382716049382713E-2</c:v>
                </c:pt>
                <c:pt idx="2">
                  <c:v>5.6028509206097803E-2</c:v>
                </c:pt>
                <c:pt idx="3">
                  <c:v>7.0259208731241474E-2</c:v>
                </c:pt>
                <c:pt idx="4">
                  <c:v>6.026058631921824E-2</c:v>
                </c:pt>
                <c:pt idx="5">
                  <c:v>6.741573033707865E-2</c:v>
                </c:pt>
                <c:pt idx="6">
                  <c:v>5.8823529411764705E-2</c:v>
                </c:pt>
                <c:pt idx="7">
                  <c:v>6.5128900949796467E-2</c:v>
                </c:pt>
                <c:pt idx="8">
                  <c:v>5.8368495077355836E-2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0-45D1-A6A4-C4DB357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303920"/>
        <c:axId val="376879816"/>
      </c:barChart>
      <c:catAx>
        <c:axId val="4453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79816"/>
        <c:crosses val="autoZero"/>
        <c:auto val="1"/>
        <c:lblAlgn val="ctr"/>
        <c:lblOffset val="100"/>
        <c:noMultiLvlLbl val="0"/>
      </c:catAx>
      <c:valAx>
        <c:axId val="3768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'GMC % by religion'!$A$7</c:f>
              <c:strCache>
                <c:ptCount val="1"/>
                <c:pt idx="0">
                  <c:v>occupational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'GMC % by religion'!$C$1:$K$1</c:f>
              <c:strCache>
                <c:ptCount val="9"/>
                <c:pt idx="0">
                  <c:v>buddhist</c:v>
                </c:pt>
                <c:pt idx="1">
                  <c:v>christian</c:v>
                </c:pt>
                <c:pt idx="2">
                  <c:v>hindu</c:v>
                </c:pt>
                <c:pt idx="3">
                  <c:v>Islam</c:v>
                </c:pt>
                <c:pt idx="4">
                  <c:v>judaism</c:v>
                </c:pt>
                <c:pt idx="5">
                  <c:v>sikh</c:v>
                </c:pt>
                <c:pt idx="6">
                  <c:v>other</c:v>
                </c:pt>
                <c:pt idx="7">
                  <c:v>prefer not to say</c:v>
                </c:pt>
                <c:pt idx="8">
                  <c:v>unknown</c:v>
                </c:pt>
              </c:strCache>
            </c:strRef>
          </c:cat>
          <c:val>
            <c:numRef>
              <c:f>'GMC % by religion'!$C$7:$K$7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2-4CCA-B448-677BA1929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894208"/>
        <c:axId val="376902048"/>
      </c:barChart>
      <c:catAx>
        <c:axId val="3768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02048"/>
        <c:crosses val="autoZero"/>
        <c:auto val="1"/>
        <c:lblAlgn val="ctr"/>
        <c:lblOffset val="100"/>
        <c:noMultiLvlLbl val="0"/>
      </c:catAx>
      <c:valAx>
        <c:axId val="3769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9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HEE without other and</a:t>
            </a:r>
            <a:r>
              <a:rPr lang="en-GB" baseline="0"/>
              <a:t> unknown religions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'HEE data combined'!$B$1</c:f>
              <c:strCache>
                <c:ptCount val="1"/>
                <c:pt idx="0">
                  <c:v>Atheism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1367-4707-A68B-882BCAFFBB4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1367-4707-A68B-882BCAFFBB40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1367-4707-A68B-882BCAFFBB40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C-1367-4707-A68B-882BCAFFBB40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1367-4707-A68B-882BCAFFBB40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B-1367-4707-A68B-882BCAFFBB40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A-1367-4707-A68B-882BCAFFBB40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9-1367-4707-A68B-882BCAFFBB40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8-1367-4707-A68B-882BCAFFBB40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1367-4707-A68B-882BCAFFBB4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1367-4707-A68B-882BCAFFBB40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7-1367-4707-A68B-882BCAFFBB40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6-1367-4707-A68B-882BCAFFBB40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5-1367-4707-A68B-882BCAFFBB40}"/>
              </c:ext>
            </c:extLst>
          </c:dPt>
          <c:cat>
            <c:strRef>
              <c:f>'HEE data combined'!$A$2:$A$15</c:f>
              <c:strCache>
                <c:ptCount val="14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'HEE data combined'!$B$2:$B$15</c:f>
              <c:numCache>
                <c:formatCode>General</c:formatCode>
                <c:ptCount val="14"/>
                <c:pt idx="0">
                  <c:v>307</c:v>
                </c:pt>
                <c:pt idx="1">
                  <c:v>300</c:v>
                </c:pt>
                <c:pt idx="2">
                  <c:v>902</c:v>
                </c:pt>
                <c:pt idx="3">
                  <c:v>464</c:v>
                </c:pt>
                <c:pt idx="4">
                  <c:v>108</c:v>
                </c:pt>
                <c:pt idx="5">
                  <c:v>2</c:v>
                </c:pt>
                <c:pt idx="6">
                  <c:v>49</c:v>
                </c:pt>
                <c:pt idx="7">
                  <c:v>155</c:v>
                </c:pt>
                <c:pt idx="8">
                  <c:v>33</c:v>
                </c:pt>
                <c:pt idx="9">
                  <c:v>133</c:v>
                </c:pt>
                <c:pt idx="10">
                  <c:v>196</c:v>
                </c:pt>
                <c:pt idx="11">
                  <c:v>150</c:v>
                </c:pt>
                <c:pt idx="12">
                  <c:v>232</c:v>
                </c:pt>
                <c:pt idx="1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7-4707-A68B-882BCAFFBB40}"/>
            </c:ext>
          </c:extLst>
        </c:ser>
        <c:ser>
          <c:idx val="1"/>
          <c:order val="1"/>
          <c:tx>
            <c:strRef>
              <c:f>'HEE data combined'!$C$1</c:f>
              <c:strCache>
                <c:ptCount val="1"/>
                <c:pt idx="0">
                  <c:v>Buddhism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1367-4707-A68B-882BCAFFBB40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1367-4707-A68B-882BCAFFBB40}"/>
              </c:ext>
            </c:extLst>
          </c:dPt>
          <c:cat>
            <c:strRef>
              <c:f>'HEE data combined'!$A$2:$A$15</c:f>
              <c:strCache>
                <c:ptCount val="14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'HEE data combined'!$C$2:$C$15</c:f>
              <c:numCache>
                <c:formatCode>General</c:formatCode>
                <c:ptCount val="14"/>
                <c:pt idx="0">
                  <c:v>12</c:v>
                </c:pt>
                <c:pt idx="1">
                  <c:v>24</c:v>
                </c:pt>
                <c:pt idx="2">
                  <c:v>149</c:v>
                </c:pt>
                <c:pt idx="3">
                  <c:v>177</c:v>
                </c:pt>
                <c:pt idx="4">
                  <c:v>24</c:v>
                </c:pt>
                <c:pt idx="5">
                  <c:v>0</c:v>
                </c:pt>
                <c:pt idx="6">
                  <c:v>9</c:v>
                </c:pt>
                <c:pt idx="7">
                  <c:v>19</c:v>
                </c:pt>
                <c:pt idx="8">
                  <c:v>2</c:v>
                </c:pt>
                <c:pt idx="9">
                  <c:v>17</c:v>
                </c:pt>
                <c:pt idx="10">
                  <c:v>8</c:v>
                </c:pt>
                <c:pt idx="11">
                  <c:v>23</c:v>
                </c:pt>
                <c:pt idx="12">
                  <c:v>15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7-4707-A68B-882BCAFFBB40}"/>
            </c:ext>
          </c:extLst>
        </c:ser>
        <c:ser>
          <c:idx val="2"/>
          <c:order val="2"/>
          <c:tx>
            <c:strRef>
              <c:f>'HEE data combined'!$D$1</c:f>
              <c:strCache>
                <c:ptCount val="1"/>
                <c:pt idx="0">
                  <c:v>Christianity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1367-4707-A68B-882BCAFFBB4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1367-4707-A68B-882BCAFFBB40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1367-4707-A68B-882BCAFFBB4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1367-4707-A68B-882BCAFFBB40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1367-4707-A68B-882BCAFFBB40}"/>
              </c:ext>
            </c:extLst>
          </c:dPt>
          <c:cat>
            <c:strRef>
              <c:f>'HEE data combined'!$A$2:$A$15</c:f>
              <c:strCache>
                <c:ptCount val="14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'HEE data combined'!$D$2:$D$15</c:f>
              <c:numCache>
                <c:formatCode>General</c:formatCode>
                <c:ptCount val="14"/>
                <c:pt idx="0">
                  <c:v>239</c:v>
                </c:pt>
                <c:pt idx="1">
                  <c:v>283</c:v>
                </c:pt>
                <c:pt idx="2">
                  <c:v>2060</c:v>
                </c:pt>
                <c:pt idx="3">
                  <c:v>635</c:v>
                </c:pt>
                <c:pt idx="4">
                  <c:v>302</c:v>
                </c:pt>
                <c:pt idx="5">
                  <c:v>12</c:v>
                </c:pt>
                <c:pt idx="6">
                  <c:v>95</c:v>
                </c:pt>
                <c:pt idx="7">
                  <c:v>316</c:v>
                </c:pt>
                <c:pt idx="8">
                  <c:v>52</c:v>
                </c:pt>
                <c:pt idx="9">
                  <c:v>166</c:v>
                </c:pt>
                <c:pt idx="10">
                  <c:v>260</c:v>
                </c:pt>
                <c:pt idx="11">
                  <c:v>185</c:v>
                </c:pt>
                <c:pt idx="12">
                  <c:v>397</c:v>
                </c:pt>
                <c:pt idx="1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67-4707-A68B-882BCAFFBB40}"/>
            </c:ext>
          </c:extLst>
        </c:ser>
        <c:ser>
          <c:idx val="3"/>
          <c:order val="3"/>
          <c:tx>
            <c:strRef>
              <c:f>'HEE data combined'!$E$1</c:f>
              <c:strCache>
                <c:ptCount val="1"/>
                <c:pt idx="0">
                  <c:v>Hinduism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'HEE data combined'!$A$2:$A$15</c:f>
              <c:strCache>
                <c:ptCount val="14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'HEE data combined'!$E$2:$E$15</c:f>
              <c:numCache>
                <c:formatCode>General</c:formatCode>
                <c:ptCount val="14"/>
                <c:pt idx="0">
                  <c:v>71</c:v>
                </c:pt>
                <c:pt idx="1">
                  <c:v>103</c:v>
                </c:pt>
                <c:pt idx="2">
                  <c:v>533</c:v>
                </c:pt>
                <c:pt idx="3">
                  <c:v>226</c:v>
                </c:pt>
                <c:pt idx="4">
                  <c:v>93</c:v>
                </c:pt>
                <c:pt idx="5">
                  <c:v>2</c:v>
                </c:pt>
                <c:pt idx="6">
                  <c:v>21</c:v>
                </c:pt>
                <c:pt idx="7">
                  <c:v>76</c:v>
                </c:pt>
                <c:pt idx="8">
                  <c:v>13</c:v>
                </c:pt>
                <c:pt idx="9">
                  <c:v>39</c:v>
                </c:pt>
                <c:pt idx="10">
                  <c:v>36</c:v>
                </c:pt>
                <c:pt idx="11">
                  <c:v>93</c:v>
                </c:pt>
                <c:pt idx="12">
                  <c:v>146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67-4707-A68B-882BCAFFBB40}"/>
            </c:ext>
          </c:extLst>
        </c:ser>
        <c:ser>
          <c:idx val="4"/>
          <c:order val="4"/>
          <c:tx>
            <c:strRef>
              <c:f>'HEE data combined'!$F$1</c:f>
              <c:strCache>
                <c:ptCount val="1"/>
                <c:pt idx="0">
                  <c:v>islam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4-1367-4707-A68B-882BCAFFBB40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2-1367-4707-A68B-882BCAFFBB40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1-1367-4707-A68B-882BCAFFBB4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1367-4707-A68B-882BCAFFBB40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0-1367-4707-A68B-882BCAFFBB40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1367-4707-A68B-882BCAFFBB40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E-1367-4707-A68B-882BCAFFBB40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1367-4707-A68B-882BCAFFBB40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C-1367-4707-A68B-882BCAFFBB40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6-1367-4707-A68B-882BCAFFBB40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1367-4707-A68B-882BCAFFBB40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1367-4707-A68B-882BCAFFBB40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A-1367-4707-A68B-882BCAFFBB40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1367-4707-A68B-882BCAFFBB40}"/>
              </c:ext>
            </c:extLst>
          </c:dPt>
          <c:cat>
            <c:strRef>
              <c:f>'HEE data combined'!$A$2:$A$15</c:f>
              <c:strCache>
                <c:ptCount val="14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'HEE data combined'!$F$2:$F$15</c:f>
              <c:numCache>
                <c:formatCode>General</c:formatCode>
                <c:ptCount val="14"/>
                <c:pt idx="0">
                  <c:v>70</c:v>
                </c:pt>
                <c:pt idx="1">
                  <c:v>259</c:v>
                </c:pt>
                <c:pt idx="2">
                  <c:v>1579</c:v>
                </c:pt>
                <c:pt idx="3">
                  <c:v>899</c:v>
                </c:pt>
                <c:pt idx="4">
                  <c:v>263</c:v>
                </c:pt>
                <c:pt idx="5">
                  <c:v>3</c:v>
                </c:pt>
                <c:pt idx="6">
                  <c:v>81</c:v>
                </c:pt>
                <c:pt idx="7">
                  <c:v>266</c:v>
                </c:pt>
                <c:pt idx="8">
                  <c:v>31</c:v>
                </c:pt>
                <c:pt idx="9">
                  <c:v>101</c:v>
                </c:pt>
                <c:pt idx="10">
                  <c:v>59</c:v>
                </c:pt>
                <c:pt idx="11">
                  <c:v>253</c:v>
                </c:pt>
                <c:pt idx="12">
                  <c:v>391</c:v>
                </c:pt>
                <c:pt idx="1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67-4707-A68B-882BCAFFBB40}"/>
            </c:ext>
          </c:extLst>
        </c:ser>
        <c:ser>
          <c:idx val="5"/>
          <c:order val="5"/>
          <c:tx>
            <c:strRef>
              <c:f>'HEE data combined'!$G$1</c:f>
              <c:strCache>
                <c:ptCount val="1"/>
                <c:pt idx="0">
                  <c:v>judaism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8-1367-4707-A68B-882BCAFFBB40}"/>
              </c:ext>
            </c:extLst>
          </c:dPt>
          <c:cat>
            <c:strRef>
              <c:f>'HEE data combined'!$A$2:$A$15</c:f>
              <c:strCache>
                <c:ptCount val="14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'HEE data combined'!$G$2:$G$15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17</c:v>
                </c:pt>
                <c:pt idx="3">
                  <c:v>20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17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67-4707-A68B-882BCAFFBB40}"/>
            </c:ext>
          </c:extLst>
        </c:ser>
        <c:ser>
          <c:idx val="6"/>
          <c:order val="6"/>
          <c:tx>
            <c:strRef>
              <c:f>'HEE data combined'!$H$1</c:f>
              <c:strCache>
                <c:ptCount val="1"/>
                <c:pt idx="0">
                  <c:v>sikh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'HEE data combined'!$A$2:$A$15</c:f>
              <c:strCache>
                <c:ptCount val="14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'HEE data combined'!$H$2:$H$15</c:f>
              <c:numCache>
                <c:formatCode>General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65</c:v>
                </c:pt>
                <c:pt idx="3">
                  <c:v>30</c:v>
                </c:pt>
                <c:pt idx="4">
                  <c:v>9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13</c:v>
                </c:pt>
                <c:pt idx="12">
                  <c:v>15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67-4707-A68B-882BCAFF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9931704"/>
        <c:axId val="849932688"/>
        <c:axId val="856407328"/>
      </c:bar3DChart>
      <c:catAx>
        <c:axId val="84993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32688"/>
        <c:crosses val="autoZero"/>
        <c:auto val="1"/>
        <c:lblAlgn val="ctr"/>
        <c:lblOffset val="100"/>
        <c:noMultiLvlLbl val="0"/>
      </c:catAx>
      <c:valAx>
        <c:axId val="8499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31704"/>
        <c:crosses val="autoZero"/>
        <c:crossBetween val="between"/>
      </c:valAx>
      <c:serAx>
        <c:axId val="85640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326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'GMC % by religion'!$A$9</c:f>
              <c:strCache>
                <c:ptCount val="1"/>
                <c:pt idx="0">
                  <c:v>paediatrics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'GMC % by religion'!$C$1:$K$1</c:f>
              <c:strCache>
                <c:ptCount val="9"/>
                <c:pt idx="0">
                  <c:v>buddhist</c:v>
                </c:pt>
                <c:pt idx="1">
                  <c:v>christian</c:v>
                </c:pt>
                <c:pt idx="2">
                  <c:v>hindu</c:v>
                </c:pt>
                <c:pt idx="3">
                  <c:v>Islam</c:v>
                </c:pt>
                <c:pt idx="4">
                  <c:v>judaism</c:v>
                </c:pt>
                <c:pt idx="5">
                  <c:v>sikh</c:v>
                </c:pt>
                <c:pt idx="6">
                  <c:v>other</c:v>
                </c:pt>
                <c:pt idx="7">
                  <c:v>prefer not to say</c:v>
                </c:pt>
                <c:pt idx="8">
                  <c:v>unknown</c:v>
                </c:pt>
              </c:strCache>
            </c:strRef>
          </c:cat>
          <c:val>
            <c:numRef>
              <c:f>'GMC % by religion'!$C$9:$K$9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7-4709-B479-6FACBE76C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096896"/>
        <c:axId val="240186576"/>
      </c:barChart>
      <c:catAx>
        <c:axId val="3390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86576"/>
        <c:crosses val="autoZero"/>
        <c:auto val="1"/>
        <c:lblAlgn val="ctr"/>
        <c:lblOffset val="100"/>
        <c:noMultiLvlLbl val="0"/>
      </c:catAx>
      <c:valAx>
        <c:axId val="2401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Paeds!$A$2</c:f>
              <c:strCache>
                <c:ptCount val="1"/>
                <c:pt idx="0">
                  <c:v>specialist register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Paeds!$B$1:$K$1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Paeds!$B$2:$K$2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8-40AC-BE18-F3CC04C3ACF0}"/>
            </c:ext>
          </c:extLst>
        </c:ser>
        <c:ser>
          <c:idx val="1"/>
          <c:order val="1"/>
          <c:tx>
            <c:strRef>
              <c:f>Paeds!$A$3</c:f>
              <c:strCache>
                <c:ptCount val="1"/>
                <c:pt idx="0">
                  <c:v>HEE applications to ST3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Paeds!$B$1:$K$1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Paeds!$B$3:$K$3</c:f>
              <c:numCache>
                <c:formatCode>0.00%</c:formatCode>
                <c:ptCount val="10"/>
                <c:pt idx="0">
                  <c:v>3.5053554040895815E-2</c:v>
                </c:pt>
                <c:pt idx="1">
                  <c:v>4.9382716049382713E-2</c:v>
                </c:pt>
                <c:pt idx="2">
                  <c:v>5.979014056622451E-2</c:v>
                </c:pt>
                <c:pt idx="3">
                  <c:v>6.3437926330150066E-2</c:v>
                </c:pt>
                <c:pt idx="4">
                  <c:v>6.1191251744997677E-2</c:v>
                </c:pt>
                <c:pt idx="5">
                  <c:v>6.741573033707865E-2</c:v>
                </c:pt>
                <c:pt idx="6">
                  <c:v>5.2941176470588235E-2</c:v>
                </c:pt>
                <c:pt idx="7">
                  <c:v>3.9348710990502037E-2</c:v>
                </c:pt>
                <c:pt idx="8">
                  <c:v>3.6919831223628692E-2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8-40AC-BE18-F3CC04C3A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667320"/>
        <c:axId val="447670064"/>
      </c:barChart>
      <c:catAx>
        <c:axId val="4476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70064"/>
        <c:crosses val="autoZero"/>
        <c:auto val="1"/>
        <c:lblAlgn val="ctr"/>
        <c:lblOffset val="100"/>
        <c:noMultiLvlLbl val="0"/>
      </c:catAx>
      <c:valAx>
        <c:axId val="4476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6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'GMC % by religion'!$A$15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'GMC % by religion'!$C$1:$K$1</c:f>
              <c:strCache>
                <c:ptCount val="9"/>
                <c:pt idx="0">
                  <c:v>buddhist</c:v>
                </c:pt>
                <c:pt idx="1">
                  <c:v>christian</c:v>
                </c:pt>
                <c:pt idx="2">
                  <c:v>hindu</c:v>
                </c:pt>
                <c:pt idx="3">
                  <c:v>Islam</c:v>
                </c:pt>
                <c:pt idx="4">
                  <c:v>judaism</c:v>
                </c:pt>
                <c:pt idx="5">
                  <c:v>sikh</c:v>
                </c:pt>
                <c:pt idx="6">
                  <c:v>other</c:v>
                </c:pt>
                <c:pt idx="7">
                  <c:v>prefer not to say</c:v>
                </c:pt>
                <c:pt idx="8">
                  <c:v>unknown</c:v>
                </c:pt>
              </c:strCache>
            </c:strRef>
          </c:cat>
          <c:val>
            <c:numRef>
              <c:f>'GMC % by religion'!$C$15:$K$15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6-4C85-9BD7-4AB360929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865032"/>
        <c:axId val="376865424"/>
      </c:barChart>
      <c:catAx>
        <c:axId val="37686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65424"/>
        <c:crosses val="autoZero"/>
        <c:auto val="1"/>
        <c:lblAlgn val="ctr"/>
        <c:lblOffset val="100"/>
        <c:noMultiLvlLbl val="0"/>
      </c:catAx>
      <c:valAx>
        <c:axId val="3768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6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Other!$A$2</c:f>
              <c:strCache>
                <c:ptCount val="1"/>
                <c:pt idx="0">
                  <c:v>specialist register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Other!$B$2:$K$2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B-45DC-88D3-E8A1CAED030F}"/>
            </c:ext>
          </c:extLst>
        </c:ser>
        <c:ser>
          <c:idx val="1"/>
          <c:order val="1"/>
          <c:tx>
            <c:strRef>
              <c:f>Other!$A$3</c:f>
              <c:strCache>
                <c:ptCount val="1"/>
                <c:pt idx="0">
                  <c:v>HEE applications to ST3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Other!$B$3:$K$3</c:f>
              <c:numCache>
                <c:formatCode>0.00%</c:formatCode>
                <c:ptCount val="10"/>
                <c:pt idx="0">
                  <c:v>7.5300227198961373E-2</c:v>
                </c:pt>
                <c:pt idx="1">
                  <c:v>3.0864197530864196E-2</c:v>
                </c:pt>
                <c:pt idx="2">
                  <c:v>7.8598297366858041E-2</c:v>
                </c:pt>
                <c:pt idx="3">
                  <c:v>9.9590723055934513E-2</c:v>
                </c:pt>
                <c:pt idx="4">
                  <c:v>9.0972545369939511E-2</c:v>
                </c:pt>
                <c:pt idx="5">
                  <c:v>0.19101123595505617</c:v>
                </c:pt>
                <c:pt idx="6">
                  <c:v>8.8235294117647065E-2</c:v>
                </c:pt>
                <c:pt idx="7">
                  <c:v>7.7340569877883306E-2</c:v>
                </c:pt>
                <c:pt idx="8">
                  <c:v>0.10583684950773559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B-45DC-88D3-E8A1CAED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625568"/>
        <c:axId val="451813952"/>
      </c:barChart>
      <c:catAx>
        <c:axId val="3766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13952"/>
        <c:crosses val="autoZero"/>
        <c:auto val="1"/>
        <c:lblAlgn val="ctr"/>
        <c:lblOffset val="100"/>
        <c:noMultiLvlLbl val="0"/>
      </c:catAx>
      <c:valAx>
        <c:axId val="4518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'GMC % by religion'!$A$13</c:f>
              <c:strCache>
                <c:ptCount val="1"/>
                <c:pt idx="0">
                  <c:v>radiology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'GMC % by religion'!$C$1:$K$1</c:f>
              <c:strCache>
                <c:ptCount val="9"/>
                <c:pt idx="0">
                  <c:v>buddhist</c:v>
                </c:pt>
                <c:pt idx="1">
                  <c:v>christian</c:v>
                </c:pt>
                <c:pt idx="2">
                  <c:v>hindu</c:v>
                </c:pt>
                <c:pt idx="3">
                  <c:v>Islam</c:v>
                </c:pt>
                <c:pt idx="4">
                  <c:v>judaism</c:v>
                </c:pt>
                <c:pt idx="5">
                  <c:v>sikh</c:v>
                </c:pt>
                <c:pt idx="6">
                  <c:v>other</c:v>
                </c:pt>
                <c:pt idx="7">
                  <c:v>prefer not to say</c:v>
                </c:pt>
                <c:pt idx="8">
                  <c:v>unknown</c:v>
                </c:pt>
              </c:strCache>
            </c:strRef>
          </c:cat>
          <c:val>
            <c:numRef>
              <c:f>'GMC % by religion'!$C$13:$K$13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6-4B8F-8CDF-620F154A8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156128"/>
        <c:axId val="381157304"/>
      </c:barChart>
      <c:catAx>
        <c:axId val="3811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57304"/>
        <c:crosses val="autoZero"/>
        <c:auto val="1"/>
        <c:lblAlgn val="ctr"/>
        <c:lblOffset val="100"/>
        <c:noMultiLvlLbl val="0"/>
      </c:catAx>
      <c:valAx>
        <c:axId val="38115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5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Radiology!$A$2</c:f>
              <c:strCache>
                <c:ptCount val="1"/>
                <c:pt idx="0">
                  <c:v>specialist register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Radiology!$B$1:$K$1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Radiology!$B$2:$K$2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F-4B42-BFED-88B792FB46A4}"/>
            </c:ext>
          </c:extLst>
        </c:ser>
        <c:ser>
          <c:idx val="1"/>
          <c:order val="1"/>
          <c:tx>
            <c:strRef>
              <c:f>Radiology!$A$3</c:f>
              <c:strCache>
                <c:ptCount val="1"/>
                <c:pt idx="0">
                  <c:v>HEE applications to ST3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Radiology!$B$1:$K$1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Radiology!$B$3:$K$3</c:f>
              <c:numCache>
                <c:formatCode>0.00%</c:formatCode>
                <c:ptCount val="10"/>
                <c:pt idx="0">
                  <c:v>1.0710808179162609E-2</c:v>
                </c:pt>
                <c:pt idx="1">
                  <c:v>4.11522633744856E-3</c:v>
                </c:pt>
                <c:pt idx="2">
                  <c:v>1.0294991090873094E-2</c:v>
                </c:pt>
                <c:pt idx="3">
                  <c:v>8.8676671214188273E-3</c:v>
                </c:pt>
                <c:pt idx="4">
                  <c:v>7.2126570497906004E-3</c:v>
                </c:pt>
                <c:pt idx="5">
                  <c:v>2.247191011235955E-2</c:v>
                </c:pt>
                <c:pt idx="6">
                  <c:v>0</c:v>
                </c:pt>
                <c:pt idx="7">
                  <c:v>1.7639077340569877E-2</c:v>
                </c:pt>
                <c:pt idx="8">
                  <c:v>1.3361462728551337E-2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F-4B42-BFED-88B792FB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669280"/>
        <c:axId val="203347568"/>
      </c:barChart>
      <c:catAx>
        <c:axId val="44766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7568"/>
        <c:crosses val="autoZero"/>
        <c:auto val="1"/>
        <c:lblAlgn val="ctr"/>
        <c:lblOffset val="100"/>
        <c:noMultiLvlLbl val="0"/>
      </c:catAx>
      <c:valAx>
        <c:axId val="2033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6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'GMC % by religion'!$A$10</c:f>
              <c:strCache>
                <c:ptCount val="1"/>
                <c:pt idx="0">
                  <c:v>pathology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'GMC % by religion'!$C$1:$K$1</c:f>
              <c:strCache>
                <c:ptCount val="9"/>
                <c:pt idx="0">
                  <c:v>buddhist</c:v>
                </c:pt>
                <c:pt idx="1">
                  <c:v>christian</c:v>
                </c:pt>
                <c:pt idx="2">
                  <c:v>hindu</c:v>
                </c:pt>
                <c:pt idx="3">
                  <c:v>Islam</c:v>
                </c:pt>
                <c:pt idx="4">
                  <c:v>judaism</c:v>
                </c:pt>
                <c:pt idx="5">
                  <c:v>sikh</c:v>
                </c:pt>
                <c:pt idx="6">
                  <c:v>other</c:v>
                </c:pt>
                <c:pt idx="7">
                  <c:v>prefer not to say</c:v>
                </c:pt>
                <c:pt idx="8">
                  <c:v>unknown</c:v>
                </c:pt>
              </c:strCache>
            </c:strRef>
          </c:cat>
          <c:val>
            <c:numRef>
              <c:f>'GMC % by religion'!$C$10:$K$10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5-4108-BB02-6483985A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214176"/>
        <c:axId val="342209080"/>
      </c:barChart>
      <c:catAx>
        <c:axId val="3422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09080"/>
        <c:crosses val="autoZero"/>
        <c:auto val="1"/>
        <c:lblAlgn val="ctr"/>
        <c:lblOffset val="100"/>
        <c:noMultiLvlLbl val="0"/>
      </c:catAx>
      <c:valAx>
        <c:axId val="34220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Patholgy!$A$2</c:f>
              <c:strCache>
                <c:ptCount val="1"/>
                <c:pt idx="0">
                  <c:v>specialist register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Patholgy!$B$1:$K$1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Patholgy!$B$2:$K$2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5-4784-BDB2-4135E5AAB17D}"/>
            </c:ext>
          </c:extLst>
        </c:ser>
        <c:ser>
          <c:idx val="1"/>
          <c:order val="1"/>
          <c:tx>
            <c:strRef>
              <c:f>Patholgy!$A$3</c:f>
              <c:strCache>
                <c:ptCount val="1"/>
                <c:pt idx="0">
                  <c:v>HEE applications to ST3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Patholgy!$B$1:$K$1</c:f>
              <c:strCache>
                <c:ptCount val="10"/>
                <c:pt idx="0">
                  <c:v>athiest</c:v>
                </c:pt>
                <c:pt idx="1">
                  <c:v>buddhist</c:v>
                </c:pt>
                <c:pt idx="2">
                  <c:v>christian</c:v>
                </c:pt>
                <c:pt idx="3">
                  <c:v>hindu</c:v>
                </c:pt>
                <c:pt idx="4">
                  <c:v>Islam</c:v>
                </c:pt>
                <c:pt idx="5">
                  <c:v>judaism</c:v>
                </c:pt>
                <c:pt idx="6">
                  <c:v>sikh</c:v>
                </c:pt>
                <c:pt idx="7">
                  <c:v>other</c:v>
                </c:pt>
                <c:pt idx="8">
                  <c:v>prefer not to say</c:v>
                </c:pt>
                <c:pt idx="9">
                  <c:v>unknown</c:v>
                </c:pt>
              </c:strCache>
            </c:strRef>
          </c:cat>
          <c:val>
            <c:numRef>
              <c:f>Patholgy!$B$3:$K$3</c:f>
              <c:numCache>
                <c:formatCode>0.00%</c:formatCode>
                <c:ptCount val="10"/>
                <c:pt idx="0">
                  <c:v>4.3167802661473548E-2</c:v>
                </c:pt>
                <c:pt idx="1">
                  <c:v>3.4979423868312758E-2</c:v>
                </c:pt>
                <c:pt idx="2">
                  <c:v>3.2864779251633343E-2</c:v>
                </c:pt>
                <c:pt idx="3">
                  <c:v>2.660300136425648E-2</c:v>
                </c:pt>
                <c:pt idx="4">
                  <c:v>2.3499302000930665E-2</c:v>
                </c:pt>
                <c:pt idx="5">
                  <c:v>0</c:v>
                </c:pt>
                <c:pt idx="6">
                  <c:v>3.5294117647058823E-2</c:v>
                </c:pt>
                <c:pt idx="7">
                  <c:v>4.4776119402985072E-2</c:v>
                </c:pt>
                <c:pt idx="8">
                  <c:v>3.0942334739803096E-2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5-4784-BDB2-4135E5AAB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176168"/>
        <c:axId val="371178912"/>
      </c:barChart>
      <c:catAx>
        <c:axId val="37117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78912"/>
        <c:crosses val="autoZero"/>
        <c:auto val="1"/>
        <c:lblAlgn val="ctr"/>
        <c:lblOffset val="100"/>
        <c:noMultiLvlLbl val="0"/>
      </c:catAx>
      <c:valAx>
        <c:axId val="3711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7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Atheism HEE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'HEE data by speciality'!$B$1</c:f>
              <c:strCache>
                <c:ptCount val="1"/>
                <c:pt idx="0">
                  <c:v>Atheism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'HEE data by speciality'!$A$2:$A$14</c:f>
              <c:strCache>
                <c:ptCount val="13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</c:strCache>
            </c:strRef>
          </c:cat>
          <c:val>
            <c:numRef>
              <c:f>'HEE data by speciality'!$B$2:$B$14</c:f>
              <c:numCache>
                <c:formatCode>0.0%</c:formatCode>
                <c:ptCount val="13"/>
                <c:pt idx="0">
                  <c:v>0.33847850055126794</c:v>
                </c:pt>
                <c:pt idx="1">
                  <c:v>0.25020850708924103</c:v>
                </c:pt>
                <c:pt idx="2">
                  <c:v>0.13819518921403401</c:v>
                </c:pt>
                <c:pt idx="3">
                  <c:v>0.15549597855227881</c:v>
                </c:pt>
                <c:pt idx="4">
                  <c:v>0.11501597444089456</c:v>
                </c:pt>
                <c:pt idx="5">
                  <c:v>0.08</c:v>
                </c:pt>
                <c:pt idx="6">
                  <c:v>0.13315217391304349</c:v>
                </c:pt>
                <c:pt idx="7">
                  <c:v>0.155</c:v>
                </c:pt>
                <c:pt idx="8">
                  <c:v>0.17934782608695651</c:v>
                </c:pt>
                <c:pt idx="9">
                  <c:v>0.22813036020583191</c:v>
                </c:pt>
                <c:pt idx="10">
                  <c:v>0.25355756791720568</c:v>
                </c:pt>
                <c:pt idx="11">
                  <c:v>0.15511892450879008</c:v>
                </c:pt>
                <c:pt idx="12">
                  <c:v>0.14767663908338638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F-482A-B7B1-06C4D8A6C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727168"/>
        <c:axId val="387729520"/>
      </c:barChart>
      <c:catAx>
        <c:axId val="3877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29520"/>
        <c:crosses val="autoZero"/>
        <c:auto val="1"/>
        <c:lblAlgn val="ctr"/>
        <c:lblOffset val="100"/>
        <c:noMultiLvlLbl val="0"/>
      </c:catAx>
      <c:valAx>
        <c:axId val="3877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2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religion GMC</a:t>
            </a:r>
          </a:p>
        </c:rich>
      </c:tx>
      <c:layout>
        <c:manualLayout>
          <c:xMode val="edge"/>
          <c:yMode val="edge"/>
          <c:x val="0.410361111111111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GMC % by speciality'!$I$1</c:f>
              <c:strCache>
                <c:ptCount val="1"/>
                <c:pt idx="0">
                  <c:v>no religion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GMC % by speciality'!$A$2:$A$15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 GMC % by speciality'!$I$2:$I$15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3-4999-B1E8-DA71C2899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333688"/>
        <c:axId val="381334472"/>
      </c:barChart>
      <c:catAx>
        <c:axId val="38133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34472"/>
        <c:crosses val="autoZero"/>
        <c:auto val="1"/>
        <c:lblAlgn val="ctr"/>
        <c:lblOffset val="100"/>
        <c:noMultiLvlLbl val="0"/>
      </c:catAx>
      <c:valAx>
        <c:axId val="3813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3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buddhist GMC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GMC % by speciality'!$B$1</c:f>
              <c:strCache>
                <c:ptCount val="1"/>
                <c:pt idx="0">
                  <c:v>buddhist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GMC % by speciality'!$A$2:$A$15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 GMC % by speciality'!$B$2:$B$15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7-4341-AF11-DCF821CB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157696"/>
        <c:axId val="376865816"/>
      </c:barChart>
      <c:catAx>
        <c:axId val="3811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65816"/>
        <c:crosses val="autoZero"/>
        <c:auto val="1"/>
        <c:lblAlgn val="ctr"/>
        <c:lblOffset val="100"/>
        <c:noMultiLvlLbl val="0"/>
      </c:catAx>
      <c:valAx>
        <c:axId val="37686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Buddhism HEE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'HEE data by speciality'!$C$1</c:f>
              <c:strCache>
                <c:ptCount val="1"/>
                <c:pt idx="0">
                  <c:v>Buddhism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'HEE data by speciality'!$A$2:$A$14</c:f>
              <c:strCache>
                <c:ptCount val="13"/>
                <c:pt idx="0">
                  <c:v>Anaesthetics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O&amp;G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Pschiatry</c:v>
                </c:pt>
                <c:pt idx="10">
                  <c:v>public health</c:v>
                </c:pt>
                <c:pt idx="11">
                  <c:v>radiology</c:v>
                </c:pt>
                <c:pt idx="12">
                  <c:v>Surgery</c:v>
                </c:pt>
              </c:strCache>
            </c:strRef>
          </c:cat>
          <c:val>
            <c:numRef>
              <c:f>'HEE data by speciality'!$C$2:$C$14</c:f>
              <c:numCache>
                <c:formatCode>0.0%</c:formatCode>
                <c:ptCount val="13"/>
                <c:pt idx="0">
                  <c:v>1.3230429988974642E-2</c:v>
                </c:pt>
                <c:pt idx="1">
                  <c:v>2.0016680567139282E-2</c:v>
                </c:pt>
                <c:pt idx="2">
                  <c:v>2.2828251876819364E-2</c:v>
                </c:pt>
                <c:pt idx="3">
                  <c:v>5.9316353887399462E-2</c:v>
                </c:pt>
                <c:pt idx="4">
                  <c:v>2.5559105431309903E-2</c:v>
                </c:pt>
                <c:pt idx="5">
                  <c:v>0</c:v>
                </c:pt>
                <c:pt idx="6">
                  <c:v>2.4456521739130436E-2</c:v>
                </c:pt>
                <c:pt idx="7">
                  <c:v>1.9E-2</c:v>
                </c:pt>
                <c:pt idx="8">
                  <c:v>1.0869565217391304E-2</c:v>
                </c:pt>
                <c:pt idx="9">
                  <c:v>2.9159519725557463E-2</c:v>
                </c:pt>
                <c:pt idx="10">
                  <c:v>1.034928848641656E-2</c:v>
                </c:pt>
                <c:pt idx="11">
                  <c:v>2.3784901758014478E-2</c:v>
                </c:pt>
                <c:pt idx="12">
                  <c:v>9.5480585614258432E-3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E-4F34-B557-096ED1198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384224"/>
        <c:axId val="451380696"/>
      </c:barChart>
      <c:catAx>
        <c:axId val="4513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80696"/>
        <c:crosses val="autoZero"/>
        <c:auto val="1"/>
        <c:lblAlgn val="ctr"/>
        <c:lblOffset val="100"/>
        <c:noMultiLvlLbl val="0"/>
      </c:catAx>
      <c:valAx>
        <c:axId val="45138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8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christian GMC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GMC % by speciality'!$C$1</c:f>
              <c:strCache>
                <c:ptCount val="1"/>
                <c:pt idx="0">
                  <c:v>christian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GMC % by speciality'!$A$2:$A$15</c:f>
              <c:strCache>
                <c:ptCount val="14"/>
                <c:pt idx="0">
                  <c:v>anaesthesia</c:v>
                </c:pt>
                <c:pt idx="1">
                  <c:v>Emergency Medicine</c:v>
                </c:pt>
                <c:pt idx="2">
                  <c:v>GP</c:v>
                </c:pt>
                <c:pt idx="3">
                  <c:v>Medicine</c:v>
                </c:pt>
                <c:pt idx="4">
                  <c:v>Obs&amp;gyne</c:v>
                </c:pt>
                <c:pt idx="5">
                  <c:v>occupational medicine</c:v>
                </c:pt>
                <c:pt idx="6">
                  <c:v>opthalmology</c:v>
                </c:pt>
                <c:pt idx="7">
                  <c:v>paediatrics</c:v>
                </c:pt>
                <c:pt idx="8">
                  <c:v>pathology</c:v>
                </c:pt>
                <c:pt idx="9">
                  <c:v>psychiatry</c:v>
                </c:pt>
                <c:pt idx="10">
                  <c:v>publice health</c:v>
                </c:pt>
                <c:pt idx="11">
                  <c:v>radiology</c:v>
                </c:pt>
                <c:pt idx="12">
                  <c:v>surgery</c:v>
                </c:pt>
                <c:pt idx="13">
                  <c:v>other</c:v>
                </c:pt>
              </c:strCache>
            </c:strRef>
          </c:cat>
          <c:val>
            <c:numRef>
              <c:f>' GMC % by speciality'!$C$2:$C$15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7-45A7-9094-FC8423F8E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221232"/>
        <c:axId val="342222408"/>
      </c:barChart>
      <c:catAx>
        <c:axId val="3422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22408"/>
        <c:crosses val="autoZero"/>
        <c:auto val="1"/>
        <c:lblAlgn val="ctr"/>
        <c:lblOffset val="100"/>
        <c:noMultiLvlLbl val="0"/>
      </c:catAx>
      <c:valAx>
        <c:axId val="34222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2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420219</xdr:colOff>
      <xdr:row>76</xdr:row>
      <xdr:rowOff>129987</xdr:rowOff>
    </xdr:from>
    <xdr:to>
      <xdr:col>21</xdr:col>
      <xdr:colOff>526676</xdr:colOff>
      <xdr:row>116</xdr:row>
      <xdr:rowOff>89646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19066D-7533-47F4-84CE-063F4B692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1249455</xdr:colOff>
      <xdr:row>18</xdr:row>
      <xdr:rowOff>152400</xdr:rowOff>
    </xdr:from>
    <xdr:to>
      <xdr:col>20</xdr:col>
      <xdr:colOff>560294</xdr:colOff>
      <xdr:row>65</xdr:row>
      <xdr:rowOff>33618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04271F-962E-4D29-9C4C-B86420821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38100</xdr:rowOff>
    </xdr:from>
    <xdr:to>
      <xdr:col>15</xdr:col>
      <xdr:colOff>330200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933450</xdr:colOff>
      <xdr:row>13</xdr:row>
      <xdr:rowOff>139700</xdr:rowOff>
    </xdr:from>
    <xdr:to>
      <xdr:col>18</xdr:col>
      <xdr:colOff>385567</xdr:colOff>
      <xdr:row>28</xdr:row>
      <xdr:rowOff>61384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6</xdr:row>
      <xdr:rowOff>149225</xdr:rowOff>
    </xdr:from>
    <xdr:to>
      <xdr:col>7</xdr:col>
      <xdr:colOff>123825</xdr:colOff>
      <xdr:row>21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146050</xdr:colOff>
      <xdr:row>0</xdr:row>
      <xdr:rowOff>171450</xdr:rowOff>
    </xdr:from>
    <xdr:to>
      <xdr:col>20</xdr:col>
      <xdr:colOff>38100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7</xdr:row>
      <xdr:rowOff>111125</xdr:rowOff>
    </xdr:from>
    <xdr:to>
      <xdr:col>6</xdr:col>
      <xdr:colOff>327025</xdr:colOff>
      <xdr:row>22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2</xdr:row>
      <xdr:rowOff>19050</xdr:rowOff>
    </xdr:from>
    <xdr:to>
      <xdr:col>19</xdr:col>
      <xdr:colOff>106650</xdr:colOff>
      <xdr:row>16</xdr:row>
      <xdr:rowOff>123673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492125</xdr:colOff>
      <xdr:row>6</xdr:row>
      <xdr:rowOff>85725</xdr:rowOff>
    </xdr:from>
    <xdr:to>
      <xdr:col>8</xdr:col>
      <xdr:colOff>187325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241300</xdr:colOff>
      <xdr:row>1</xdr:row>
      <xdr:rowOff>12700</xdr:rowOff>
    </xdr:from>
    <xdr:to>
      <xdr:col>19</xdr:col>
      <xdr:colOff>49464</xdr:colOff>
      <xdr:row>15</xdr:row>
      <xdr:rowOff>117419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288925</xdr:colOff>
      <xdr:row>4</xdr:row>
      <xdr:rowOff>136525</xdr:rowOff>
    </xdr:from>
    <xdr:to>
      <xdr:col>9</xdr:col>
      <xdr:colOff>593725</xdr:colOff>
      <xdr:row>19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1</xdr:row>
      <xdr:rowOff>152400</xdr:rowOff>
    </xdr:from>
    <xdr:to>
      <xdr:col>18</xdr:col>
      <xdr:colOff>514350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225425</xdr:colOff>
      <xdr:row>6</xdr:row>
      <xdr:rowOff>180975</xdr:rowOff>
    </xdr:from>
    <xdr:to>
      <xdr:col>9</xdr:col>
      <xdr:colOff>530225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0</xdr:row>
      <xdr:rowOff>152400</xdr:rowOff>
    </xdr:from>
    <xdr:to>
      <xdr:col>18</xdr:col>
      <xdr:colOff>558800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79375</xdr:colOff>
      <xdr:row>6</xdr:row>
      <xdr:rowOff>3175</xdr:rowOff>
    </xdr:from>
    <xdr:to>
      <xdr:col>10</xdr:col>
      <xdr:colOff>384175</xdr:colOff>
      <xdr:row>20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0</xdr:row>
      <xdr:rowOff>69850</xdr:rowOff>
    </xdr:from>
    <xdr:to>
      <xdr:col>19</xdr:col>
      <xdr:colOff>45564</xdr:colOff>
      <xdr:row>14</xdr:row>
      <xdr:rowOff>172563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4</xdr:row>
      <xdr:rowOff>47625</xdr:rowOff>
    </xdr:from>
    <xdr:to>
      <xdr:col>11</xdr:col>
      <xdr:colOff>85725</xdr:colOff>
      <xdr:row>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</xdr:row>
      <xdr:rowOff>114300</xdr:rowOff>
    </xdr:from>
    <xdr:to>
      <xdr:col>18</xdr:col>
      <xdr:colOff>552450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</xdr:colOff>
      <xdr:row>2</xdr:row>
      <xdr:rowOff>22225</xdr:rowOff>
    </xdr:from>
    <xdr:to>
      <xdr:col>13</xdr:col>
      <xdr:colOff>358775</xdr:colOff>
      <xdr:row>17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6</xdr:row>
      <xdr:rowOff>158750</xdr:rowOff>
    </xdr:from>
    <xdr:to>
      <xdr:col>19</xdr:col>
      <xdr:colOff>84851</xdr:colOff>
      <xdr:row>22</xdr:row>
      <xdr:rowOff>82141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4</xdr:row>
      <xdr:rowOff>117475</xdr:rowOff>
    </xdr:from>
    <xdr:to>
      <xdr:col>10</xdr:col>
      <xdr:colOff>466725</xdr:colOff>
      <xdr:row>19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19</xdr:row>
      <xdr:rowOff>38099</xdr:rowOff>
    </xdr:from>
    <xdr:to>
      <xdr:col>18</xdr:col>
      <xdr:colOff>495300</xdr:colOff>
      <xdr:row>50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DE7FC-1775-45DF-A5F4-95A7CA2A6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52</xdr:row>
      <xdr:rowOff>123824</xdr:rowOff>
    </xdr:from>
    <xdr:to>
      <xdr:col>18</xdr:col>
      <xdr:colOff>447675</xdr:colOff>
      <xdr:row>81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14C15-1DF2-4210-AEE7-601441012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</xdr:row>
      <xdr:rowOff>69850</xdr:rowOff>
    </xdr:from>
    <xdr:to>
      <xdr:col>18</xdr:col>
      <xdr:colOff>495300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165100</xdr:rowOff>
    </xdr:from>
    <xdr:to>
      <xdr:col>18</xdr:col>
      <xdr:colOff>476250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593725</xdr:colOff>
      <xdr:row>4</xdr:row>
      <xdr:rowOff>180975</xdr:rowOff>
    </xdr:from>
    <xdr:to>
      <xdr:col>10</xdr:col>
      <xdr:colOff>288925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165100</xdr:rowOff>
    </xdr:from>
    <xdr:to>
      <xdr:col>18</xdr:col>
      <xdr:colOff>590550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415925</xdr:colOff>
      <xdr:row>4</xdr:row>
      <xdr:rowOff>3175</xdr:rowOff>
    </xdr:from>
    <xdr:to>
      <xdr:col>10</xdr:col>
      <xdr:colOff>111125</xdr:colOff>
      <xdr:row>18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0</xdr:row>
      <xdr:rowOff>76200</xdr:rowOff>
    </xdr:from>
    <xdr:to>
      <xdr:col>19</xdr:col>
      <xdr:colOff>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307975</xdr:colOff>
      <xdr:row>5</xdr:row>
      <xdr:rowOff>155575</xdr:rowOff>
    </xdr:from>
    <xdr:to>
      <xdr:col>10</xdr:col>
      <xdr:colOff>3175</xdr:colOff>
      <xdr:row>20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</xdr:row>
      <xdr:rowOff>76200</xdr:rowOff>
    </xdr:from>
    <xdr:to>
      <xdr:col>18</xdr:col>
      <xdr:colOff>457200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504825</xdr:colOff>
      <xdr:row>5</xdr:row>
      <xdr:rowOff>85725</xdr:rowOff>
    </xdr:from>
    <xdr:to>
      <xdr:col>9</xdr:col>
      <xdr:colOff>200025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</xdr:row>
      <xdr:rowOff>6350</xdr:rowOff>
    </xdr:from>
    <xdr:to>
      <xdr:col>15</xdr:col>
      <xdr:colOff>558800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0</xdr:row>
      <xdr:rowOff>139700</xdr:rowOff>
    </xdr:from>
    <xdr:to>
      <xdr:col>7</xdr:col>
      <xdr:colOff>406400</xdr:colOff>
      <xdr:row>15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82550</xdr:colOff>
      <xdr:row>0</xdr:row>
      <xdr:rowOff>0</xdr:rowOff>
    </xdr:from>
    <xdr:to>
      <xdr:col>15</xdr:col>
      <xdr:colOff>387350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425450</xdr:colOff>
      <xdr:row>0</xdr:row>
      <xdr:rowOff>44450</xdr:rowOff>
    </xdr:from>
    <xdr:to>
      <xdr:col>15</xdr:col>
      <xdr:colOff>120650</xdr:colOff>
      <xdr:row>15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0</xdr:row>
      <xdr:rowOff>0</xdr:rowOff>
    </xdr:from>
    <xdr:to>
      <xdr:col>15</xdr:col>
      <xdr:colOff>107950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469900</xdr:colOff>
      <xdr:row>0</xdr:row>
      <xdr:rowOff>50800</xdr:rowOff>
    </xdr:from>
    <xdr:to>
      <xdr:col>15</xdr:col>
      <xdr:colOff>165100</xdr:colOff>
      <xdr:row>15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463550</xdr:colOff>
      <xdr:row>0</xdr:row>
      <xdr:rowOff>0</xdr:rowOff>
    </xdr:from>
    <xdr:to>
      <xdr:col>15</xdr:col>
      <xdr:colOff>158750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0</xdr:row>
      <xdr:rowOff>57150</xdr:rowOff>
    </xdr:from>
    <xdr:to>
      <xdr:col>16</xdr:col>
      <xdr:colOff>603250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topLeftCell="A22" zoomScale="85" zoomScaleNormal="85" workbookViewId="0">
      <selection activeCell="W46" sqref="W46"/>
    </sheetView>
  </sheetViews>
  <sheetFormatPr defaultRowHeight="15" x14ac:dyDescent="0.25"/>
  <cols>
    <col min="1" max="1" width="19.5703125" style="4" bestFit="1" customWidth="1"/>
    <col min="2" max="2" width="19.5703125" style="17" customWidth="1"/>
    <col min="3" max="3" width="8.85546875" style="17" bestFit="1" customWidth="1"/>
    <col min="4" max="4" width="8.5703125" style="17" bestFit="1" customWidth="1"/>
    <col min="5" max="5" width="6.140625" style="17" bestFit="1" customWidth="1"/>
    <col min="6" max="7" width="7.5703125" style="17" bestFit="1" customWidth="1"/>
    <col min="8" max="8" width="4.5703125" style="17" bestFit="1" customWidth="1"/>
    <col min="9" max="9" width="5.85546875" style="17" bestFit="1" customWidth="1"/>
    <col min="10" max="10" width="28.5703125" style="17" bestFit="1" customWidth="1"/>
    <col min="11" max="11" width="9.28515625" style="17" bestFit="1" customWidth="1"/>
    <col min="12" max="12" width="6" style="17" bestFit="1" customWidth="1"/>
    <col min="13" max="13" width="6.5703125" style="17" bestFit="1" customWidth="1"/>
    <col min="14" max="16384" width="9.140625" style="17"/>
  </cols>
  <sheetData>
    <row r="1" spans="1:16" s="4" customFormat="1" x14ac:dyDescent="0.25">
      <c r="B1" s="4" t="s">
        <v>26</v>
      </c>
      <c r="C1" s="4" t="s">
        <v>14</v>
      </c>
      <c r="D1" s="4" t="s">
        <v>15</v>
      </c>
      <c r="E1" s="4" t="s">
        <v>16</v>
      </c>
      <c r="F1" s="4" t="s">
        <v>18</v>
      </c>
      <c r="G1" s="4" t="s">
        <v>17</v>
      </c>
      <c r="H1" s="4" t="s">
        <v>21</v>
      </c>
      <c r="I1" s="4" t="s">
        <v>7</v>
      </c>
      <c r="J1" s="4" t="s">
        <v>129</v>
      </c>
      <c r="M1" s="4" t="s">
        <v>130</v>
      </c>
      <c r="O1" s="4" t="s">
        <v>22</v>
      </c>
      <c r="P1" s="4" t="s">
        <v>20</v>
      </c>
    </row>
    <row r="2" spans="1:16" x14ac:dyDescent="0.25">
      <c r="A2" s="4" t="s">
        <v>1</v>
      </c>
      <c r="B2" s="17">
        <v>1278</v>
      </c>
      <c r="C2" s="17">
        <v>45</v>
      </c>
      <c r="D2" s="17">
        <v>1537</v>
      </c>
      <c r="E2" s="17">
        <v>486</v>
      </c>
      <c r="F2" s="17">
        <v>197</v>
      </c>
      <c r="G2" s="17">
        <v>31</v>
      </c>
      <c r="H2" s="17">
        <v>25</v>
      </c>
      <c r="I2" s="17">
        <v>38</v>
      </c>
      <c r="J2" s="17">
        <f>O2+P2</f>
        <v>6850</v>
      </c>
      <c r="M2" s="17">
        <f>SUM(B2:J2)</f>
        <v>10487</v>
      </c>
      <c r="O2" s="17">
        <v>6471</v>
      </c>
      <c r="P2" s="17">
        <v>379</v>
      </c>
    </row>
    <row r="3" spans="1:16" x14ac:dyDescent="0.25">
      <c r="A3" s="4" t="s">
        <v>2</v>
      </c>
      <c r="B3" s="17">
        <v>369</v>
      </c>
      <c r="C3" s="17">
        <v>10</v>
      </c>
      <c r="D3" s="17">
        <v>449</v>
      </c>
      <c r="E3" s="17">
        <v>96</v>
      </c>
      <c r="F3" s="17">
        <v>102</v>
      </c>
      <c r="G3" s="17">
        <v>11</v>
      </c>
      <c r="H3" s="17">
        <v>7</v>
      </c>
      <c r="I3" s="17">
        <v>6</v>
      </c>
      <c r="J3" s="17">
        <f t="shared" ref="J3:J15" si="0">O3+P3</f>
        <v>1358</v>
      </c>
      <c r="M3" s="17">
        <f t="shared" ref="M3:M15" si="1">SUM(B3:J3)</f>
        <v>2408</v>
      </c>
      <c r="O3" s="17">
        <v>1279</v>
      </c>
      <c r="P3" s="17">
        <v>79</v>
      </c>
    </row>
    <row r="4" spans="1:16" x14ac:dyDescent="0.25">
      <c r="A4" s="4" t="s">
        <v>23</v>
      </c>
      <c r="B4" s="17">
        <v>5225</v>
      </c>
      <c r="C4" s="17">
        <v>174</v>
      </c>
      <c r="D4" s="17">
        <v>7632</v>
      </c>
      <c r="E4" s="17">
        <v>1364</v>
      </c>
      <c r="F4" s="17">
        <v>1789</v>
      </c>
      <c r="G4" s="17">
        <v>175</v>
      </c>
      <c r="H4" s="17">
        <v>282</v>
      </c>
      <c r="I4" s="17">
        <v>187</v>
      </c>
      <c r="J4" s="17">
        <f t="shared" si="0"/>
        <v>46649</v>
      </c>
      <c r="M4" s="17">
        <f t="shared" si="1"/>
        <v>63477</v>
      </c>
      <c r="O4" s="17">
        <v>44713</v>
      </c>
      <c r="P4" s="17">
        <v>1936</v>
      </c>
    </row>
    <row r="5" spans="1:16" x14ac:dyDescent="0.25">
      <c r="A5" s="4" t="s">
        <v>3</v>
      </c>
      <c r="B5" s="17">
        <v>2116</v>
      </c>
      <c r="C5" s="17">
        <v>141</v>
      </c>
      <c r="D5" s="17">
        <v>3350</v>
      </c>
      <c r="E5" s="17">
        <v>845</v>
      </c>
      <c r="F5" s="17">
        <v>856</v>
      </c>
      <c r="G5" s="17">
        <v>121</v>
      </c>
      <c r="H5" s="17">
        <v>58</v>
      </c>
      <c r="I5" s="17">
        <v>93</v>
      </c>
      <c r="J5" s="17">
        <f t="shared" si="0"/>
        <v>13745</v>
      </c>
      <c r="M5" s="17">
        <f t="shared" si="1"/>
        <v>21325</v>
      </c>
      <c r="O5" s="17">
        <v>13036</v>
      </c>
      <c r="P5" s="17">
        <v>709</v>
      </c>
    </row>
    <row r="6" spans="1:16" x14ac:dyDescent="0.25">
      <c r="A6" s="4" t="s">
        <v>4</v>
      </c>
      <c r="B6" s="17">
        <v>334</v>
      </c>
      <c r="C6" s="17">
        <v>19</v>
      </c>
      <c r="D6" s="17">
        <v>806</v>
      </c>
      <c r="E6" s="17">
        <v>292</v>
      </c>
      <c r="F6" s="17">
        <v>190</v>
      </c>
      <c r="G6" s="17">
        <v>12</v>
      </c>
      <c r="H6" s="17">
        <v>11</v>
      </c>
      <c r="I6" s="17">
        <v>16</v>
      </c>
      <c r="J6" s="17">
        <f t="shared" si="0"/>
        <v>2390</v>
      </c>
      <c r="M6" s="17">
        <f t="shared" si="1"/>
        <v>4070</v>
      </c>
      <c r="O6" s="17">
        <v>2269</v>
      </c>
      <c r="P6" s="17">
        <v>121</v>
      </c>
    </row>
    <row r="7" spans="1:16" x14ac:dyDescent="0.25">
      <c r="A7" s="4" t="s">
        <v>5</v>
      </c>
      <c r="B7" s="17">
        <v>68</v>
      </c>
      <c r="C7" s="17">
        <v>0</v>
      </c>
      <c r="D7" s="17">
        <v>120</v>
      </c>
      <c r="E7" s="17">
        <v>9</v>
      </c>
      <c r="F7" s="17">
        <v>8</v>
      </c>
      <c r="G7" s="17">
        <v>2</v>
      </c>
      <c r="H7" s="17">
        <v>0</v>
      </c>
      <c r="I7" s="17">
        <v>1</v>
      </c>
      <c r="J7" s="17">
        <f t="shared" si="0"/>
        <v>359</v>
      </c>
      <c r="M7" s="17">
        <f t="shared" si="1"/>
        <v>567</v>
      </c>
      <c r="O7" s="17">
        <v>329</v>
      </c>
      <c r="P7" s="17">
        <v>30</v>
      </c>
    </row>
    <row r="8" spans="1:16" x14ac:dyDescent="0.25">
      <c r="A8" s="4" t="s">
        <v>6</v>
      </c>
      <c r="B8" s="17">
        <v>181</v>
      </c>
      <c r="C8" s="17">
        <v>14</v>
      </c>
      <c r="D8" s="17">
        <v>404</v>
      </c>
      <c r="E8" s="17">
        <v>105</v>
      </c>
      <c r="F8" s="17">
        <v>100</v>
      </c>
      <c r="G8" s="17">
        <v>9</v>
      </c>
      <c r="H8" s="17">
        <v>8</v>
      </c>
      <c r="I8" s="17">
        <v>12</v>
      </c>
      <c r="J8" s="17">
        <f t="shared" si="0"/>
        <v>1508</v>
      </c>
      <c r="M8" s="17">
        <f t="shared" si="1"/>
        <v>2341</v>
      </c>
      <c r="O8" s="17">
        <v>1406</v>
      </c>
      <c r="P8" s="17">
        <v>102</v>
      </c>
    </row>
    <row r="9" spans="1:16" x14ac:dyDescent="0.25">
      <c r="A9" s="4" t="s">
        <v>8</v>
      </c>
      <c r="B9" s="17">
        <v>585</v>
      </c>
      <c r="C9" s="17">
        <v>38</v>
      </c>
      <c r="D9" s="17">
        <v>1120</v>
      </c>
      <c r="E9" s="17">
        <v>446</v>
      </c>
      <c r="F9" s="17">
        <v>204</v>
      </c>
      <c r="G9" s="17">
        <v>35</v>
      </c>
      <c r="H9" s="17">
        <v>9</v>
      </c>
      <c r="I9" s="17">
        <v>34</v>
      </c>
      <c r="J9" s="17">
        <f t="shared" si="0"/>
        <v>3521</v>
      </c>
      <c r="M9" s="17">
        <f t="shared" si="1"/>
        <v>5992</v>
      </c>
      <c r="O9" s="17">
        <v>3336</v>
      </c>
      <c r="P9" s="17">
        <v>185</v>
      </c>
    </row>
    <row r="10" spans="1:16" x14ac:dyDescent="0.25">
      <c r="A10" s="4" t="s">
        <v>9</v>
      </c>
      <c r="B10" s="17">
        <v>314</v>
      </c>
      <c r="C10" s="17">
        <v>21</v>
      </c>
      <c r="D10" s="17">
        <v>403</v>
      </c>
      <c r="E10" s="17">
        <v>120</v>
      </c>
      <c r="F10" s="17">
        <v>87</v>
      </c>
      <c r="G10" s="17">
        <v>16</v>
      </c>
      <c r="H10" s="17">
        <v>7</v>
      </c>
      <c r="I10" s="17">
        <v>10</v>
      </c>
      <c r="J10" s="17">
        <f t="shared" si="0"/>
        <v>2035</v>
      </c>
      <c r="M10" s="17">
        <f t="shared" si="1"/>
        <v>3013</v>
      </c>
      <c r="O10" s="17">
        <v>1912</v>
      </c>
      <c r="P10" s="17">
        <v>123</v>
      </c>
    </row>
    <row r="11" spans="1:16" x14ac:dyDescent="0.25">
      <c r="A11" s="4" t="s">
        <v>10</v>
      </c>
      <c r="B11" s="17">
        <v>936</v>
      </c>
      <c r="C11" s="17">
        <v>51</v>
      </c>
      <c r="D11" s="17">
        <v>1074</v>
      </c>
      <c r="E11" s="17">
        <v>426</v>
      </c>
      <c r="F11" s="17">
        <v>301</v>
      </c>
      <c r="G11" s="17">
        <v>56</v>
      </c>
      <c r="H11" s="17">
        <v>37</v>
      </c>
      <c r="I11" s="17">
        <v>63</v>
      </c>
      <c r="J11" s="17">
        <f t="shared" si="0"/>
        <v>5264</v>
      </c>
      <c r="M11" s="17">
        <f t="shared" si="1"/>
        <v>8208</v>
      </c>
      <c r="O11" s="17">
        <v>4919</v>
      </c>
      <c r="P11" s="17">
        <v>345</v>
      </c>
    </row>
    <row r="12" spans="1:16" x14ac:dyDescent="0.25">
      <c r="A12" s="4" t="s">
        <v>11</v>
      </c>
      <c r="B12" s="17">
        <v>139</v>
      </c>
      <c r="C12" s="17">
        <v>1</v>
      </c>
      <c r="D12" s="17">
        <v>168</v>
      </c>
      <c r="E12" s="17">
        <v>16</v>
      </c>
      <c r="F12" s="17">
        <v>20</v>
      </c>
      <c r="G12" s="17">
        <v>7</v>
      </c>
      <c r="H12" s="17">
        <v>2</v>
      </c>
      <c r="I12" s="17">
        <v>8</v>
      </c>
      <c r="J12" s="17">
        <f t="shared" si="0"/>
        <v>686</v>
      </c>
      <c r="M12" s="17">
        <f t="shared" si="1"/>
        <v>1047</v>
      </c>
      <c r="O12" s="17">
        <v>652</v>
      </c>
      <c r="P12" s="17">
        <v>34</v>
      </c>
    </row>
    <row r="13" spans="1:16" x14ac:dyDescent="0.25">
      <c r="A13" s="4" t="s">
        <v>12</v>
      </c>
      <c r="B13" s="17">
        <v>519</v>
      </c>
      <c r="C13" s="17">
        <v>36</v>
      </c>
      <c r="D13" s="17">
        <v>822</v>
      </c>
      <c r="E13" s="17">
        <v>251</v>
      </c>
      <c r="F13" s="17">
        <v>215</v>
      </c>
      <c r="G13" s="17">
        <v>22</v>
      </c>
      <c r="H13" s="17">
        <v>19</v>
      </c>
      <c r="I13" s="17">
        <v>30</v>
      </c>
      <c r="J13" s="17">
        <f t="shared" si="0"/>
        <v>4097</v>
      </c>
      <c r="M13" s="17">
        <f t="shared" si="1"/>
        <v>6011</v>
      </c>
      <c r="O13" s="17">
        <v>3853</v>
      </c>
      <c r="P13" s="17">
        <v>244</v>
      </c>
    </row>
    <row r="14" spans="1:16" x14ac:dyDescent="0.25">
      <c r="A14" s="4" t="s">
        <v>13</v>
      </c>
      <c r="B14" s="17">
        <v>1142</v>
      </c>
      <c r="C14" s="17">
        <v>41</v>
      </c>
      <c r="D14" s="17">
        <v>2531</v>
      </c>
      <c r="E14" s="17">
        <v>597</v>
      </c>
      <c r="F14" s="17">
        <v>565</v>
      </c>
      <c r="G14" s="17">
        <v>49</v>
      </c>
      <c r="H14" s="17">
        <v>55</v>
      </c>
      <c r="I14" s="17">
        <v>76</v>
      </c>
      <c r="J14" s="17">
        <f t="shared" si="0"/>
        <v>9003</v>
      </c>
      <c r="M14" s="17">
        <f t="shared" si="1"/>
        <v>14059</v>
      </c>
      <c r="O14" s="17">
        <v>8533</v>
      </c>
      <c r="P14" s="17">
        <v>470</v>
      </c>
    </row>
    <row r="15" spans="1:16" x14ac:dyDescent="0.25">
      <c r="A15" s="4" t="s">
        <v>7</v>
      </c>
      <c r="B15" s="17">
        <v>10</v>
      </c>
      <c r="C15" s="17">
        <v>1</v>
      </c>
      <c r="D15" s="17">
        <v>16</v>
      </c>
      <c r="E15" s="17">
        <v>2</v>
      </c>
      <c r="F15" s="17">
        <v>3</v>
      </c>
      <c r="G15" s="17">
        <v>1</v>
      </c>
      <c r="H15" s="17">
        <v>1</v>
      </c>
      <c r="I15" s="17">
        <v>0</v>
      </c>
      <c r="J15" s="17">
        <f t="shared" si="0"/>
        <v>42</v>
      </c>
      <c r="M15" s="17">
        <f t="shared" si="1"/>
        <v>76</v>
      </c>
      <c r="O15" s="17">
        <v>35</v>
      </c>
      <c r="P15" s="17">
        <v>7</v>
      </c>
    </row>
    <row r="19" spans="1:10" x14ac:dyDescent="0.25">
      <c r="A19" s="4" t="s">
        <v>130</v>
      </c>
      <c r="B19" s="17">
        <f>SUM(B2:B15)</f>
        <v>13216</v>
      </c>
      <c r="C19" s="17">
        <f t="shared" ref="C19:J19" si="2">SUM(C2:C15)</f>
        <v>592</v>
      </c>
      <c r="D19" s="17">
        <f t="shared" si="2"/>
        <v>20432</v>
      </c>
      <c r="E19" s="17">
        <f t="shared" si="2"/>
        <v>5055</v>
      </c>
      <c r="F19" s="17">
        <f t="shared" si="2"/>
        <v>4637</v>
      </c>
      <c r="G19" s="17">
        <f t="shared" si="2"/>
        <v>547</v>
      </c>
      <c r="H19" s="17">
        <f t="shared" si="2"/>
        <v>521</v>
      </c>
      <c r="I19" s="17">
        <f t="shared" si="2"/>
        <v>574</v>
      </c>
      <c r="J19" s="17">
        <f t="shared" si="2"/>
        <v>97507</v>
      </c>
    </row>
    <row r="23" spans="1:10" x14ac:dyDescent="0.25">
      <c r="A23" s="4" t="s">
        <v>132</v>
      </c>
      <c r="B23" s="17" t="s">
        <v>131</v>
      </c>
      <c r="C23" s="17" t="s">
        <v>7</v>
      </c>
    </row>
    <row r="24" spans="1:10" x14ac:dyDescent="0.25">
      <c r="A24" s="4" t="s">
        <v>1</v>
      </c>
      <c r="B24" s="17">
        <f>SUM(B2)</f>
        <v>1278</v>
      </c>
      <c r="C24" s="17">
        <f>SUM(C2:J2)</f>
        <v>9209</v>
      </c>
    </row>
    <row r="25" spans="1:10" x14ac:dyDescent="0.25">
      <c r="A25" s="4" t="s">
        <v>7</v>
      </c>
      <c r="B25" s="17">
        <f>SUM(B3:B15)</f>
        <v>11938</v>
      </c>
      <c r="C25" s="17">
        <f>SUM(C3:J15)</f>
        <v>120656</v>
      </c>
    </row>
    <row r="28" spans="1:10" x14ac:dyDescent="0.25">
      <c r="B28" s="17" t="s">
        <v>18</v>
      </c>
      <c r="C28" s="17" t="s">
        <v>7</v>
      </c>
    </row>
    <row r="29" spans="1:10" x14ac:dyDescent="0.25">
      <c r="A29" s="4" t="s">
        <v>3</v>
      </c>
      <c r="B29" s="17">
        <f>F5</f>
        <v>856</v>
      </c>
      <c r="C29" s="17">
        <f>SUM(B5:E5,G5:J5)</f>
        <v>20469</v>
      </c>
    </row>
    <row r="30" spans="1:10" x14ac:dyDescent="0.25">
      <c r="A30" s="4" t="s">
        <v>7</v>
      </c>
      <c r="B30" s="17">
        <f>SUM(F2:F4,F6:F15)</f>
        <v>3781</v>
      </c>
      <c r="C30" s="17">
        <f>SUM(B2:E4,G2:J4,B6:E15,G6:J15)</f>
        <v>117975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K8" sqref="K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K9" sqref="K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M10" sqref="M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L6" sqref="L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I8" sqref="I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6"/>
  <sheetViews>
    <sheetView topLeftCell="A10" workbookViewId="0">
      <selection activeCell="J6" sqref="J6"/>
    </sheetView>
  </sheetViews>
  <sheetFormatPr defaultRowHeight="15" x14ac:dyDescent="0.25"/>
  <cols>
    <col min="1" max="1" width="20.28515625" bestFit="1" customWidth="1"/>
    <col min="2" max="2" width="6.42578125" bestFit="1" customWidth="1"/>
    <col min="10" max="10" width="14.7109375" bestFit="1" customWidth="1"/>
  </cols>
  <sheetData>
    <row r="1" spans="1:14" x14ac:dyDescent="0.25">
      <c r="A1" t="s">
        <v>0</v>
      </c>
      <c r="B1" t="s">
        <v>122</v>
      </c>
      <c r="C1" t="s">
        <v>14</v>
      </c>
      <c r="D1" t="s">
        <v>15</v>
      </c>
      <c r="E1" t="s">
        <v>16</v>
      </c>
      <c r="F1" t="s">
        <v>31</v>
      </c>
      <c r="G1" t="s">
        <v>123</v>
      </c>
      <c r="H1" t="s">
        <v>21</v>
      </c>
      <c r="I1" t="s">
        <v>7</v>
      </c>
      <c r="J1" t="s">
        <v>20</v>
      </c>
      <c r="K1" t="s">
        <v>22</v>
      </c>
    </row>
    <row r="2" spans="1:14" x14ac:dyDescent="0.25">
      <c r="A2" t="s">
        <v>124</v>
      </c>
      <c r="B2" s="15" t="e">
        <f>'GMC % by religion'!B2</f>
        <v>#DIV/0!</v>
      </c>
      <c r="C2" s="15" t="e">
        <f>'GMC % by religion'!C2</f>
        <v>#DIV/0!</v>
      </c>
      <c r="D2" s="15" t="e">
        <f>'GMC % by religion'!D2</f>
        <v>#DIV/0!</v>
      </c>
      <c r="E2" s="15" t="e">
        <f>'GMC % by religion'!E2</f>
        <v>#DIV/0!</v>
      </c>
      <c r="F2" s="15" t="e">
        <f>'GMC % by religion'!F2</f>
        <v>#DIV/0!</v>
      </c>
      <c r="G2" s="15" t="e">
        <f>'GMC % by religion'!G2</f>
        <v>#DIV/0!</v>
      </c>
      <c r="H2" s="15" t="e">
        <f>'GMC % by religion'!H2</f>
        <v>#DIV/0!</v>
      </c>
      <c r="I2" s="15" t="e">
        <f>'GMC % by religion'!I2</f>
        <v>#DIV/0!</v>
      </c>
      <c r="J2" s="15" t="e">
        <f>'GMC % by religion'!J2</f>
        <v>#DIV/0!</v>
      </c>
      <c r="K2" s="15" t="e">
        <f>'GMC % by religion'!K2</f>
        <v>#DIV/0!</v>
      </c>
      <c r="L2" s="15"/>
      <c r="M2" s="15"/>
      <c r="N2" s="15"/>
    </row>
    <row r="3" spans="1:14" x14ac:dyDescent="0.25">
      <c r="A3" t="s">
        <v>125</v>
      </c>
      <c r="B3" s="15">
        <f>'HEE data by religion'!B4</f>
        <v>0.29276209023044464</v>
      </c>
      <c r="C3" s="15">
        <f>'HEE data by religion'!C4</f>
        <v>0.30658436213991769</v>
      </c>
      <c r="D3" s="15">
        <f>'HEE data by religion'!D4</f>
        <v>0.40784003167689564</v>
      </c>
      <c r="E3" s="15">
        <f>'HEE data by religion'!E4</f>
        <v>0.36357435197817189</v>
      </c>
      <c r="F3" s="15">
        <f>'HEE data by religion'!F4</f>
        <v>0.36738017682643087</v>
      </c>
      <c r="G3" s="15">
        <f>'HEE data by religion'!G4</f>
        <v>0.19101123595505617</v>
      </c>
      <c r="H3" s="15">
        <f>'HEE data by religion'!H4</f>
        <v>0.38235294117647056</v>
      </c>
      <c r="I3" s="15">
        <f>'HEE data by religion'!I4</f>
        <v>0.33514246947082765</v>
      </c>
      <c r="J3" s="15">
        <f>'HEE data by religion'!J4</f>
        <v>0.34282700421940926</v>
      </c>
      <c r="K3" s="15">
        <f>'HEE data by religion'!K4</f>
        <v>0</v>
      </c>
      <c r="L3" s="15"/>
      <c r="M3" s="15"/>
      <c r="N3" s="15"/>
    </row>
    <row r="5" spans="1:14" ht="45" x14ac:dyDescent="0.25">
      <c r="A5" s="5" t="s">
        <v>43</v>
      </c>
    </row>
    <row r="6" spans="1:14" ht="45" x14ac:dyDescent="0.25">
      <c r="A6" s="5" t="s">
        <v>80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7"/>
  <sheetViews>
    <sheetView topLeftCell="A4" workbookViewId="0">
      <selection sqref="A1:K3"/>
    </sheetView>
  </sheetViews>
  <sheetFormatPr defaultRowHeight="15" x14ac:dyDescent="0.25"/>
  <cols>
    <col min="1" max="1" width="20.28515625" bestFit="1" customWidth="1"/>
  </cols>
  <sheetData>
    <row r="1" spans="1:11" x14ac:dyDescent="0.25">
      <c r="A1" t="s">
        <v>0</v>
      </c>
      <c r="B1" t="s">
        <v>122</v>
      </c>
      <c r="C1" t="s">
        <v>14</v>
      </c>
      <c r="D1" t="s">
        <v>15</v>
      </c>
      <c r="E1" t="s">
        <v>16</v>
      </c>
      <c r="F1" t="s">
        <v>31</v>
      </c>
      <c r="G1" t="s">
        <v>123</v>
      </c>
      <c r="H1" t="s">
        <v>21</v>
      </c>
      <c r="I1" t="s">
        <v>7</v>
      </c>
      <c r="J1" t="s">
        <v>20</v>
      </c>
      <c r="K1" t="s">
        <v>22</v>
      </c>
    </row>
    <row r="2" spans="1:11" x14ac:dyDescent="0.25">
      <c r="A2" t="s">
        <v>124</v>
      </c>
      <c r="B2" s="15" t="e">
        <f>'GMC % by religion'!B3</f>
        <v>#DIV/0!</v>
      </c>
      <c r="C2" s="15" t="e">
        <f>'GMC % by religion'!C3</f>
        <v>#DIV/0!</v>
      </c>
      <c r="D2" s="15" t="e">
        <f>'GMC % by religion'!D3</f>
        <v>#DIV/0!</v>
      </c>
      <c r="E2" s="15" t="e">
        <f>'GMC % by religion'!E3</f>
        <v>#DIV/0!</v>
      </c>
      <c r="F2" s="15" t="e">
        <f>'GMC % by religion'!F3</f>
        <v>#DIV/0!</v>
      </c>
      <c r="G2" s="15" t="e">
        <f>'GMC % by religion'!G3</f>
        <v>#DIV/0!</v>
      </c>
      <c r="H2" s="15" t="e">
        <f>'GMC % by religion'!H3</f>
        <v>#DIV/0!</v>
      </c>
      <c r="I2" s="15" t="e">
        <f>'GMC % by religion'!I3</f>
        <v>#DIV/0!</v>
      </c>
      <c r="J2" s="15" t="e">
        <f>'GMC % by religion'!J3</f>
        <v>#DIV/0!</v>
      </c>
      <c r="K2" s="15" t="e">
        <f>'GMC % by religion'!K3</f>
        <v>#DIV/0!</v>
      </c>
    </row>
    <row r="3" spans="1:11" x14ac:dyDescent="0.25">
      <c r="A3" t="s">
        <v>125</v>
      </c>
      <c r="B3" s="15">
        <f>'HEE data by religion'!B2</f>
        <v>9.9642973060694584E-2</v>
      </c>
      <c r="C3" s="15">
        <f>'HEE data by religion'!C2</f>
        <v>2.4691358024691357E-2</v>
      </c>
      <c r="D3" s="15">
        <f>'HEE data by religion'!D2</f>
        <v>4.7317362898435952E-2</v>
      </c>
      <c r="E3" s="15">
        <f>'HEE data by religion'!E2</f>
        <v>4.8431105047748974E-2</v>
      </c>
      <c r="F3" s="15">
        <f>'HEE data by religion'!F2</f>
        <v>1.6286644951140065E-2</v>
      </c>
      <c r="G3" s="15">
        <f>'HEE data by religion'!G2</f>
        <v>6.741573033707865E-2</v>
      </c>
      <c r="H3" s="15">
        <f>'HEE data by religion'!H2</f>
        <v>5.2941176470588235E-2</v>
      </c>
      <c r="I3" s="15">
        <f>'HEE data by religion'!I2</f>
        <v>5.4274084124830396E-2</v>
      </c>
      <c r="J3" s="15">
        <f>'HEE data by religion'!J2</f>
        <v>5.3797468354430382E-2</v>
      </c>
      <c r="K3" s="15">
        <f>'HEE data by religion'!K2</f>
        <v>0</v>
      </c>
    </row>
    <row r="5" spans="1:11" x14ac:dyDescent="0.25">
      <c r="A5" t="str">
        <f>'HEE data origional'!A2</f>
        <v>Acute Care Common Stem - Emergency Medicine CT1_ST1, 2019 Round 1 - CT1/ST1 and Run Through &amp; Re-Advert</v>
      </c>
    </row>
    <row r="6" spans="1:11" x14ac:dyDescent="0.25">
      <c r="A6" t="str">
        <f>'HEE data origional'!A28</f>
        <v>Emergency Medicine ST3, 2019 Round 2 - ST3/ST4+</v>
      </c>
    </row>
    <row r="7" spans="1:11" x14ac:dyDescent="0.25">
      <c r="A7" t="str">
        <f>'HEE data origional'!A29</f>
        <v>Emergency Medicine ST4, 2019 Round 1 - CT1/ST1 and Run Through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5"/>
  <sheetViews>
    <sheetView workbookViewId="0">
      <selection sqref="A1:K3"/>
    </sheetView>
  </sheetViews>
  <sheetFormatPr defaultRowHeight="15" x14ac:dyDescent="0.25"/>
  <sheetData>
    <row r="1" spans="1:11" x14ac:dyDescent="0.25">
      <c r="A1" t="s">
        <v>0</v>
      </c>
      <c r="B1" t="s">
        <v>122</v>
      </c>
      <c r="C1" t="s">
        <v>14</v>
      </c>
      <c r="D1" t="s">
        <v>15</v>
      </c>
      <c r="E1" t="s">
        <v>16</v>
      </c>
      <c r="F1" t="s">
        <v>31</v>
      </c>
      <c r="G1" t="s">
        <v>123</v>
      </c>
      <c r="H1" t="s">
        <v>21</v>
      </c>
      <c r="I1" t="s">
        <v>7</v>
      </c>
      <c r="J1" t="s">
        <v>20</v>
      </c>
      <c r="K1" t="s">
        <v>22</v>
      </c>
    </row>
    <row r="2" spans="1:11" x14ac:dyDescent="0.25">
      <c r="A2" t="s">
        <v>124</v>
      </c>
      <c r="B2" s="15" t="e">
        <f>'GMC % by religion'!B4</f>
        <v>#DIV/0!</v>
      </c>
      <c r="C2" s="15" t="e">
        <f>'GMC % by religion'!C4</f>
        <v>#DIV/0!</v>
      </c>
      <c r="D2" s="15" t="e">
        <f>'GMC % by religion'!D4</f>
        <v>#DIV/0!</v>
      </c>
      <c r="E2" s="15" t="e">
        <f>'GMC % by religion'!E4</f>
        <v>#DIV/0!</v>
      </c>
      <c r="F2" s="15" t="e">
        <f>'GMC % by religion'!F4</f>
        <v>#DIV/0!</v>
      </c>
      <c r="G2" s="15" t="e">
        <f>'GMC % by religion'!G4</f>
        <v>#DIV/0!</v>
      </c>
      <c r="H2" s="15" t="e">
        <f>'GMC % by religion'!H4</f>
        <v>#DIV/0!</v>
      </c>
      <c r="I2" s="15" t="e">
        <f>'GMC % by religion'!I4</f>
        <v>#DIV/0!</v>
      </c>
      <c r="J2" s="15" t="e">
        <f>'GMC % by religion'!J4</f>
        <v>#DIV/0!</v>
      </c>
      <c r="K2" s="15" t="e">
        <f>'GMC % by religion'!K4</f>
        <v>#DIV/0!</v>
      </c>
    </row>
    <row r="3" spans="1:11" x14ac:dyDescent="0.25">
      <c r="A3" t="s">
        <v>125</v>
      </c>
      <c r="B3" s="15">
        <f>'HEE data by religion'!B8</f>
        <v>1.590392729633236E-2</v>
      </c>
      <c r="C3" s="15">
        <f>'HEE data by religion'!C8</f>
        <v>1.8518518518518517E-2</v>
      </c>
      <c r="D3" s="15">
        <f>'HEE data by religion'!D8</f>
        <v>1.8808156800633538E-2</v>
      </c>
      <c r="E3" s="15">
        <f>'HEE data by religion'!E8</f>
        <v>1.4324693042291951E-2</v>
      </c>
      <c r="F3" s="15">
        <f>'HEE data by religion'!F8</f>
        <v>1.8845974872033502E-2</v>
      </c>
      <c r="G3" s="15">
        <f>'HEE data by religion'!G8</f>
        <v>3.3707865168539325E-2</v>
      </c>
      <c r="H3" s="15">
        <f>'HEE data by religion'!H8</f>
        <v>1.7647058823529412E-2</v>
      </c>
      <c r="I3" s="15">
        <f>'HEE data by religion'!I8</f>
        <v>2.8493894165535955E-2</v>
      </c>
      <c r="J3" s="15">
        <f>'HEE data by religion'!J8</f>
        <v>3.0239099859353025E-2</v>
      </c>
      <c r="K3" s="15">
        <f>'HEE data by religion'!K8</f>
        <v>0</v>
      </c>
    </row>
    <row r="5" spans="1:11" x14ac:dyDescent="0.25">
      <c r="A5" s="16" t="str">
        <f>'HEE data origional'!A35</f>
        <v>General Practice ST1, 2019 Round 1 - CT1/ST1 and Run Through &amp; Re-Advert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3"/>
  <sheetViews>
    <sheetView workbookViewId="0">
      <selection sqref="A1:K3"/>
    </sheetView>
  </sheetViews>
  <sheetFormatPr defaultRowHeight="15" x14ac:dyDescent="0.25"/>
  <sheetData>
    <row r="1" spans="1:11" x14ac:dyDescent="0.25">
      <c r="A1" t="s">
        <v>0</v>
      </c>
      <c r="B1" t="s">
        <v>122</v>
      </c>
      <c r="C1" t="s">
        <v>14</v>
      </c>
      <c r="D1" t="s">
        <v>15</v>
      </c>
      <c r="E1" t="s">
        <v>16</v>
      </c>
      <c r="F1" t="s">
        <v>31</v>
      </c>
      <c r="G1" t="s">
        <v>123</v>
      </c>
      <c r="H1" t="s">
        <v>21</v>
      </c>
      <c r="I1" t="s">
        <v>7</v>
      </c>
      <c r="J1" t="s">
        <v>20</v>
      </c>
      <c r="K1" t="s">
        <v>22</v>
      </c>
    </row>
    <row r="2" spans="1:11" x14ac:dyDescent="0.25">
      <c r="A2" t="s">
        <v>124</v>
      </c>
      <c r="B2" s="15" t="e">
        <f>'GMC % by religion'!B5</f>
        <v>#DIV/0!</v>
      </c>
      <c r="C2" s="15" t="e">
        <f>'GMC % by religion'!C5</f>
        <v>#DIV/0!</v>
      </c>
      <c r="D2" s="15" t="e">
        <f>'GMC % by religion'!D5</f>
        <v>#DIV/0!</v>
      </c>
      <c r="E2" s="15" t="e">
        <f>'GMC % by religion'!E5</f>
        <v>#DIV/0!</v>
      </c>
      <c r="F2" s="15" t="e">
        <f>'GMC % by religion'!F5</f>
        <v>#DIV/0!</v>
      </c>
      <c r="G2" s="15" t="e">
        <f>'GMC % by religion'!G5</f>
        <v>#DIV/0!</v>
      </c>
      <c r="H2" s="15" t="e">
        <f>'GMC % by religion'!H5</f>
        <v>#DIV/0!</v>
      </c>
      <c r="I2" s="15" t="e">
        <f>'GMC % by religion'!I5</f>
        <v>#DIV/0!</v>
      </c>
      <c r="J2" s="15" t="e">
        <f>'GMC % by religion'!J5</f>
        <v>#DIV/0!</v>
      </c>
      <c r="K2" s="15" t="e">
        <f>'GMC % by religion'!K5</f>
        <v>#DIV/0!</v>
      </c>
    </row>
    <row r="3" spans="1:11" x14ac:dyDescent="0.25">
      <c r="A3" t="s">
        <v>125</v>
      </c>
      <c r="B3" s="15">
        <f>'HEE data by religion'!B7</f>
        <v>6.4913988964621875E-4</v>
      </c>
      <c r="C3" s="15">
        <f>'HEE data by religion'!C7</f>
        <v>0</v>
      </c>
      <c r="D3" s="15">
        <f>'HEE data by religion'!D7</f>
        <v>2.375767174816868E-3</v>
      </c>
      <c r="E3" s="15">
        <f>'HEE data by religion'!E7</f>
        <v>1.364256480218281E-3</v>
      </c>
      <c r="F3" s="15">
        <f>'HEE data by religion'!F7</f>
        <v>6.9799906933457425E-4</v>
      </c>
      <c r="G3" s="15">
        <f>'HEE data by religion'!G7</f>
        <v>1.1235955056179775E-2</v>
      </c>
      <c r="H3" s="15">
        <f>'HEE data by religion'!H7</f>
        <v>0</v>
      </c>
      <c r="I3" s="15">
        <f>'HEE data by religion'!I7</f>
        <v>4.0705563093622792E-3</v>
      </c>
      <c r="J3" s="15">
        <f>'HEE data by religion'!J7</f>
        <v>7.0323488045007034E-4</v>
      </c>
      <c r="K3" s="15">
        <f>'HEE data by religion'!K7</f>
        <v>0</v>
      </c>
    </row>
    <row r="5" spans="1:11" x14ac:dyDescent="0.25">
      <c r="A5" t="str">
        <f>'HEE data origional'!A5</f>
        <v>Acute Internal Medicine ST3, 2019 Round 2 - ST3/ST4+</v>
      </c>
    </row>
    <row r="6" spans="1:11" x14ac:dyDescent="0.25">
      <c r="A6" t="str">
        <f>'HEE data origional'!A10</f>
        <v>Cardiology ST3, 2019 Round 2 - ST3/ST4+</v>
      </c>
    </row>
    <row r="7" spans="1:11" x14ac:dyDescent="0.25">
      <c r="A7" t="str">
        <f>'HEE data origional'!A17</f>
        <v>Clinical Oncology ST3, 2019 Round 2 - ST3/ST4+</v>
      </c>
    </row>
    <row r="8" spans="1:11" x14ac:dyDescent="0.25">
      <c r="A8" t="str">
        <f>'HEE data origional'!A20</f>
        <v>Combined Infection Training ST3, 2019 Round 2 - ST3/ST4+</v>
      </c>
    </row>
    <row r="9" spans="1:11" x14ac:dyDescent="0.25">
      <c r="A9" t="str">
        <f>'HEE data origional'!A26</f>
        <v>Dermatology ST3, 2019 Round 2 - ST3/ST4+</v>
      </c>
    </row>
    <row r="10" spans="1:11" x14ac:dyDescent="0.25">
      <c r="A10" t="str">
        <f>'HEE data origional'!A30</f>
        <v>Endocrinology and Diabetes Mellitus ST3, 2019 Round 2 - ST3/ST4+</v>
      </c>
    </row>
    <row r="11" spans="1:11" x14ac:dyDescent="0.25">
      <c r="A11" t="str">
        <f>'HEE data origional'!A33</f>
        <v>Gastroenterology ST3, 2019 Round 2 - ST3/ST4+</v>
      </c>
    </row>
    <row r="12" spans="1:11" x14ac:dyDescent="0.25">
      <c r="A12" t="str">
        <f>'HEE data origional'!A42</f>
        <v>Geriatric Medicine ST3, 2019 Round 2 - ST3/ST4+</v>
      </c>
    </row>
    <row r="13" spans="1:11" x14ac:dyDescent="0.25">
      <c r="A13" t="str">
        <f>'HEE data origional'!A43</f>
        <v>Haematology ST3, 2019 Round 2 - ST3/ST4+</v>
      </c>
    </row>
    <row r="14" spans="1:11" x14ac:dyDescent="0.25">
      <c r="A14" t="str">
        <f>'HEE data origional'!A45</f>
        <v>Immunology ST3, 2019 Round 2 - ST3/ST4+</v>
      </c>
    </row>
    <row r="15" spans="1:11" x14ac:dyDescent="0.25">
      <c r="A15" t="str">
        <f>'HEE data origional'!A50</f>
        <v>Medical Oncology ST3, 2019 Round 2 - ST3/ST4+</v>
      </c>
    </row>
    <row r="16" spans="1:11" x14ac:dyDescent="0.25">
      <c r="A16" t="str">
        <f>'HEE data origional'!A53</f>
        <v>Metabolic Medicine ST3, 2019 Round 2 - ST3/ST4+</v>
      </c>
    </row>
    <row r="17" spans="1:1" x14ac:dyDescent="0.25">
      <c r="A17" t="str">
        <f>'HEE data origional'!A54</f>
        <v>Neurology ST3, 2019 Round 2 - ST3/ST4+</v>
      </c>
    </row>
    <row r="18" spans="1:1" x14ac:dyDescent="0.25">
      <c r="A18" t="str">
        <f>'HEE data origional'!A76</f>
        <v>Palliative Medicine ST3, 2019 Round 2 - ST3/ST4+</v>
      </c>
    </row>
    <row r="19" spans="1:1" x14ac:dyDescent="0.25">
      <c r="A19" t="str">
        <f>'HEE data origional'!A81</f>
        <v>Rehabilitation Medicine ST3, 2019 Round 2 - ST3/ST4+</v>
      </c>
    </row>
    <row r="20" spans="1:1" x14ac:dyDescent="0.25">
      <c r="A20" t="str">
        <f>'HEE data origional'!A82</f>
        <v>Renal Medicine ST3, 2019 Round 2 - ST3/ST4+</v>
      </c>
    </row>
    <row r="21" spans="1:1" x14ac:dyDescent="0.25">
      <c r="A21" t="str">
        <f>'HEE data origional'!A83</f>
        <v>Respiratory Medicine ST3, 2019 Round 2 - ST3/ST4+</v>
      </c>
    </row>
    <row r="22" spans="1:1" x14ac:dyDescent="0.25">
      <c r="A22" t="str">
        <f>'HEE data origional'!A84</f>
        <v>Rheumatology ST3, 2019 Round 2 - ST3/ST4+</v>
      </c>
    </row>
    <row r="23" spans="1:1" x14ac:dyDescent="0.25">
      <c r="A23" t="str">
        <f>'HEE data origional'!A85</f>
        <v>Sport and Exercise Medicine ST3, 2019 Round 2 - ST3/ST4+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8"/>
  <sheetViews>
    <sheetView topLeftCell="A25" workbookViewId="0">
      <selection activeCell="U35" sqref="U35"/>
    </sheetView>
  </sheetViews>
  <sheetFormatPr defaultRowHeight="15" x14ac:dyDescent="0.25"/>
  <cols>
    <col min="1" max="1" width="19.5703125" style="4" bestFit="1" customWidth="1"/>
    <col min="2" max="2" width="9.140625" style="17" customWidth="1"/>
    <col min="3" max="3" width="9.85546875" style="17" bestFit="1" customWidth="1"/>
    <col min="4" max="4" width="11.140625" style="17" bestFit="1" customWidth="1"/>
    <col min="5" max="7" width="9.140625" style="17"/>
    <col min="8" max="8" width="8" style="17" customWidth="1"/>
    <col min="9" max="10" width="9.140625" style="17"/>
    <col min="12" max="12" width="11.140625" style="17" bestFit="1" customWidth="1"/>
    <col min="13" max="16384" width="9.140625" style="17"/>
  </cols>
  <sheetData>
    <row r="1" spans="1:28" s="4" customFormat="1" ht="45" x14ac:dyDescent="0.25">
      <c r="B1" s="2" t="s">
        <v>26</v>
      </c>
      <c r="C1" s="2" t="s">
        <v>27</v>
      </c>
      <c r="D1" s="2" t="s">
        <v>28</v>
      </c>
      <c r="E1" s="2" t="s">
        <v>29</v>
      </c>
      <c r="F1" s="2" t="s">
        <v>126</v>
      </c>
      <c r="G1" s="2" t="s">
        <v>123</v>
      </c>
      <c r="H1" s="2" t="s">
        <v>21</v>
      </c>
      <c r="I1" s="2" t="s">
        <v>7</v>
      </c>
      <c r="J1" s="2" t="s">
        <v>22</v>
      </c>
      <c r="L1" s="2" t="s">
        <v>36</v>
      </c>
      <c r="M1" s="2" t="s">
        <v>127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</row>
    <row r="2" spans="1:28" x14ac:dyDescent="0.25">
      <c r="A2" s="4" t="s">
        <v>117</v>
      </c>
      <c r="B2" s="17">
        <f>'HEE data origional'!B8+'HEE data origional'!B46</f>
        <v>307</v>
      </c>
      <c r="C2" s="17">
        <f>'HEE data origional'!C8+'HEE data origional'!C46</f>
        <v>12</v>
      </c>
      <c r="D2" s="17">
        <f>'HEE data origional'!D8+'HEE data origional'!D46</f>
        <v>239</v>
      </c>
      <c r="E2" s="17">
        <f>'HEE data origional'!E8+'HEE data origional'!E46</f>
        <v>71</v>
      </c>
      <c r="F2" s="17">
        <f>'HEE data origional'!G8+'HEE data origional'!G46</f>
        <v>70</v>
      </c>
      <c r="G2" s="17">
        <f>'HEE data origional'!I8+'HEE data origional'!I46</f>
        <v>6</v>
      </c>
      <c r="H2" s="17">
        <f>'HEE data origional'!K8+'HEE data origional'!K46</f>
        <v>9</v>
      </c>
      <c r="I2" s="17">
        <f>'HEE data origional'!J8+'HEE data origional'!J46+M2</f>
        <v>40</v>
      </c>
      <c r="J2" s="17">
        <f>'HEE data origional'!F8+'HEE data origional'!F46</f>
        <v>153</v>
      </c>
      <c r="K2" s="17"/>
      <c r="L2" s="17">
        <f>SUM(B2:J2)</f>
        <v>907</v>
      </c>
      <c r="M2" s="17">
        <f>'HEE data origional'!H8+'HEE data origional'!H46</f>
        <v>3</v>
      </c>
    </row>
    <row r="3" spans="1:28" x14ac:dyDescent="0.25">
      <c r="A3" s="4" t="s">
        <v>128</v>
      </c>
      <c r="B3" s="17">
        <f>'HEE data origional'!B2+'HEE data origional'!B28+'HEE data origional'!B29</f>
        <v>300</v>
      </c>
      <c r="C3" s="17">
        <f>'HEE data origional'!C2+'HEE data origional'!C28+'HEE data origional'!C29</f>
        <v>24</v>
      </c>
      <c r="D3" s="17">
        <f>'HEE data origional'!D2+'HEE data origional'!D28+'HEE data origional'!D29</f>
        <v>283</v>
      </c>
      <c r="E3" s="17">
        <f>'HEE data origional'!E2+'HEE data origional'!E28+'HEE data origional'!E29</f>
        <v>103</v>
      </c>
      <c r="F3" s="17">
        <f>'HEE data origional'!G2+'HEE data origional'!G28+'HEE data origional'!G29</f>
        <v>259</v>
      </c>
      <c r="G3" s="17">
        <f>'HEE data origional'!I2+'HEE data origional'!I28+'HEE data origional'!I29</f>
        <v>6</v>
      </c>
      <c r="H3" s="17">
        <f>'HEE data origional'!K2+'HEE data origional'!K28+'HEE data origional'!K29</f>
        <v>10</v>
      </c>
      <c r="I3" s="17">
        <f>'HEE data origional'!J2+'HEE data origional'!J28+'HEE data origional'!J29+M3</f>
        <v>48</v>
      </c>
      <c r="J3" s="17">
        <f>'HEE data origional'!F2+'HEE data origional'!F28+'HEE data origional'!F29</f>
        <v>166</v>
      </c>
      <c r="K3" s="17"/>
      <c r="L3" s="17">
        <f>SUM(B3:J3)</f>
        <v>1199</v>
      </c>
      <c r="M3" s="17">
        <f>'HEE data origional'!H2+'HEE data origional'!H28+'HEE data origional'!H29</f>
        <v>3</v>
      </c>
    </row>
    <row r="4" spans="1:28" x14ac:dyDescent="0.25">
      <c r="A4" s="4" t="s">
        <v>23</v>
      </c>
      <c r="B4" s="17">
        <f>'HEE data origional'!B35</f>
        <v>902</v>
      </c>
      <c r="C4" s="17">
        <f>'HEE data origional'!C35</f>
        <v>149</v>
      </c>
      <c r="D4" s="17">
        <f>'HEE data origional'!D35</f>
        <v>2060</v>
      </c>
      <c r="E4" s="17">
        <f>'HEE data origional'!E35</f>
        <v>533</v>
      </c>
      <c r="F4" s="17">
        <f>'HEE data origional'!G35</f>
        <v>1579</v>
      </c>
      <c r="G4" s="17">
        <f>'HEE data origional'!I35</f>
        <v>17</v>
      </c>
      <c r="H4" s="17">
        <f>'HEE data origional'!K35</f>
        <v>65</v>
      </c>
      <c r="I4" s="17">
        <f>'HEE data origional'!J35+M4</f>
        <v>247</v>
      </c>
      <c r="J4" s="17">
        <f>'HEE data origional'!F35</f>
        <v>975</v>
      </c>
      <c r="K4" s="17"/>
      <c r="L4" s="17">
        <f>SUM(B4:J4)</f>
        <v>6527</v>
      </c>
      <c r="M4" s="17">
        <f>'HEE data origional'!H35</f>
        <v>17</v>
      </c>
    </row>
    <row r="5" spans="1:28" x14ac:dyDescent="0.25">
      <c r="A5" s="4" t="s">
        <v>3</v>
      </c>
      <c r="B5" s="17">
        <f>'HEE data origional'!B5+'HEE data origional'!B10+'HEE data origional'!B17+'HEE data origional'!B20+'HEE data origional'!B26+'HEE data origional'!B30+'HEE data origional'!B33+'HEE data origional'!B42+'HEE data origional'!B43+'HEE data origional'!B45+'HEE data origional'!B50+'HEE data origional'!B53+'HEE data origional'!B54+'HEE data origional'!B76+'HEE data origional'!B81+'HEE data origional'!B82+'HEE data origional'!B83+'HEE data origional'!B84+'HEE data origional'!B85</f>
        <v>464</v>
      </c>
      <c r="C5" s="17">
        <f>'HEE data origional'!C5+'HEE data origional'!C10+'HEE data origional'!C17+'HEE data origional'!C20+'HEE data origional'!C26+'HEE data origional'!C30+'HEE data origional'!C33+'HEE data origional'!C42+'HEE data origional'!C43+'HEE data origional'!C45+'HEE data origional'!C50+'HEE data origional'!C53+'HEE data origional'!C54+'HEE data origional'!C76+'HEE data origional'!C81+'HEE data origional'!C82+'HEE data origional'!C83+'HEE data origional'!C84+'HEE data origional'!C85</f>
        <v>177</v>
      </c>
      <c r="D5" s="17">
        <f>'HEE data origional'!D5+'HEE data origional'!D10+'HEE data origional'!D17+'HEE data origional'!D20+'HEE data origional'!D26+'HEE data origional'!D30+'HEE data origional'!D33+'HEE data origional'!D42+'HEE data origional'!D43+'HEE data origional'!D45+'HEE data origional'!D50+'HEE data origional'!D53+'HEE data origional'!D54+'HEE data origional'!D76+'HEE data origional'!D81+'HEE data origional'!D82+'HEE data origional'!D83+'HEE data origional'!D84+'HEE data origional'!D85</f>
        <v>635</v>
      </c>
      <c r="E5" s="17">
        <f>'HEE data origional'!E5+'HEE data origional'!E10+'HEE data origional'!E17+'HEE data origional'!E20+'HEE data origional'!E26+'HEE data origional'!E30+'HEE data origional'!E33+'HEE data origional'!E42+'HEE data origional'!E43+'HEE data origional'!E45+'HEE data origional'!E50+'HEE data origional'!E53+'HEE data origional'!E54+'HEE data origional'!E76+'HEE data origional'!E81+'HEE data origional'!E82+'HEE data origional'!E83+'HEE data origional'!E84+'HEE data origional'!E85</f>
        <v>226</v>
      </c>
      <c r="F5" s="17">
        <f>'HEE data origional'!G5+'HEE data origional'!G10+'HEE data origional'!G17+'HEE data origional'!G20+'HEE data origional'!G26+'HEE data origional'!G30+'HEE data origional'!G33+'HEE data origional'!G42+'HEE data origional'!G43+'HEE data origional'!G45+'HEE data origional'!G50+'HEE data origional'!G53+'HEE data origional'!G54+'HEE data origional'!G76+'HEE data origional'!G81+'HEE data origional'!G82+'HEE data origional'!G83+'HEE data origional'!G84+'HEE data origional'!G85</f>
        <v>899</v>
      </c>
      <c r="G5" s="17">
        <f>'HEE data origional'!I5+'HEE data origional'!I10+'HEE data origional'!I17+'HEE data origional'!I20+'HEE data origional'!I26+'HEE data origional'!I30+'HEE data origional'!I33+'HEE data origional'!I42+'HEE data origional'!I43+'HEE data origional'!I45+'HEE data origional'!I50+'HEE data origional'!I53+'HEE data origional'!I54+'HEE data origional'!I76+'HEE data origional'!I81+'HEE data origional'!I82+'HEE data origional'!I83+'HEE data origional'!I84+'HEE data origional'!I85</f>
        <v>20</v>
      </c>
      <c r="H5" s="17">
        <f>'HEE data origional'!K5+'HEE data origional'!K10+'HEE data origional'!K17+'HEE data origional'!K20+'HEE data origional'!K26+'HEE data origional'!K30+'HEE data origional'!K33+'HEE data origional'!K42+'HEE data origional'!K43+'HEE data origional'!K45+'HEE data origional'!K50+'HEE data origional'!K53+'HEE data origional'!K54+'HEE data origional'!K76+'HEE data origional'!K81+'HEE data origional'!K82+'HEE data origional'!K83+'HEE data origional'!K84+'HEE data origional'!K85</f>
        <v>30</v>
      </c>
      <c r="I5" s="17">
        <f>'HEE data origional'!J5+'HEE data origional'!J10+'HEE data origional'!J17+'HEE data origional'!J20+'HEE data origional'!J26+'HEE data origional'!J30+'HEE data origional'!J33+'HEE data origional'!J42+'HEE data origional'!J43+'HEE data origional'!J45+'HEE data origional'!J50+'HEE data origional'!J53+'HEE data origional'!J54+'HEE data origional'!J76+'HEE data origional'!J81+'HEE data origional'!J82+'HEE data origional'!J83+'HEE data origional'!J84+'HEE data origional'!J85+M5</f>
        <v>91</v>
      </c>
      <c r="J5" s="17">
        <f>'HEE data origional'!F5+'HEE data origional'!F10+'HEE data origional'!F17+'HEE data origional'!F20+'HEE data origional'!F26+'HEE data origional'!F30+'HEE data origional'!F33+'HEE data origional'!F42+'HEE data origional'!F43+'HEE data origional'!F45+'HEE data origional'!F50+'HEE data origional'!F53+'HEE data origional'!F54+'HEE data origional'!F76+'HEE data origional'!F81+'HEE data origional'!F82+'HEE data origional'!F83+'HEE data origional'!F84+'HEE data origional'!F85</f>
        <v>442</v>
      </c>
      <c r="K5" s="17"/>
      <c r="L5" s="17">
        <f>SUM(B5:J5)</f>
        <v>2984</v>
      </c>
      <c r="M5" s="17">
        <f>'HEE data origional'!H5+'HEE data origional'!H10+'HEE data origional'!H17+'HEE data origional'!H20+'HEE data origional'!H26+'HEE data origional'!H30+'HEE data origional'!H33+'HEE data origional'!H42+'HEE data origional'!H43+'HEE data origional'!H45+'HEE data origional'!H50+'HEE data origional'!H53+'HEE data origional'!H54+'HEE data origional'!H76+'HEE data origional'!H81+'HEE data origional'!H82+'HEE data origional'!H83+'HEE data origional'!H84+'HEE data origional'!H85</f>
        <v>5</v>
      </c>
    </row>
    <row r="6" spans="1:28" x14ac:dyDescent="0.25">
      <c r="A6" s="4" t="s">
        <v>120</v>
      </c>
      <c r="B6" s="17">
        <f>'HEE data origional'!B58+'HEE data origional'!B61</f>
        <v>108</v>
      </c>
      <c r="C6" s="17">
        <f>'HEE data origional'!C58+'HEE data origional'!C61</f>
        <v>24</v>
      </c>
      <c r="D6" s="17">
        <f>'HEE data origional'!D58+'HEE data origional'!D61</f>
        <v>302</v>
      </c>
      <c r="E6" s="17">
        <f>'HEE data origional'!E58+'HEE data origional'!E61</f>
        <v>93</v>
      </c>
      <c r="F6" s="17">
        <f>'HEE data origional'!G58+'HEE data origional'!G61</f>
        <v>263</v>
      </c>
      <c r="G6" s="17">
        <f>'HEE data origional'!I58+'HEE data origional'!I61</f>
        <v>6</v>
      </c>
      <c r="H6" s="17">
        <f>'HEE data origional'!K58+'HEE data origional'!K61</f>
        <v>9</v>
      </c>
      <c r="I6" s="17">
        <f>'HEE data origional'!J58+'HEE data origional'!J61+M6</f>
        <v>29</v>
      </c>
      <c r="J6" s="17">
        <f>'HEE data origional'!F58+'HEE data origional'!F61</f>
        <v>105</v>
      </c>
      <c r="K6" s="17"/>
      <c r="L6" s="17">
        <f>SUM(B6:J6)</f>
        <v>939</v>
      </c>
      <c r="M6" s="17">
        <f>'HEE data origional'!H58+'HEE data origional'!H61</f>
        <v>1</v>
      </c>
    </row>
    <row r="7" spans="1:28" x14ac:dyDescent="0.25">
      <c r="A7" s="4" t="s">
        <v>5</v>
      </c>
      <c r="B7" s="17">
        <f>'HEE data origional'!B62</f>
        <v>2</v>
      </c>
      <c r="C7" s="17">
        <f>'HEE data origional'!C62</f>
        <v>0</v>
      </c>
      <c r="D7" s="17">
        <f>'HEE data origional'!D62</f>
        <v>12</v>
      </c>
      <c r="E7" s="17">
        <f>'HEE data origional'!E62</f>
        <v>2</v>
      </c>
      <c r="F7" s="17">
        <f>'HEE data origional'!G62</f>
        <v>3</v>
      </c>
      <c r="G7" s="17">
        <f>'HEE data origional'!I62</f>
        <v>1</v>
      </c>
      <c r="H7" s="17">
        <f>'HEE data origional'!K62</f>
        <v>0</v>
      </c>
      <c r="I7" s="17">
        <f>'HEE data origional'!J62+M7</f>
        <v>3</v>
      </c>
      <c r="J7" s="17">
        <f>'HEE data origional'!F62</f>
        <v>2</v>
      </c>
      <c r="K7" s="17"/>
      <c r="L7" s="17">
        <f>SUM(B7:J7)</f>
        <v>25</v>
      </c>
      <c r="M7" s="17">
        <f>'HEE data origional'!H62</f>
        <v>0</v>
      </c>
    </row>
    <row r="8" spans="1:28" x14ac:dyDescent="0.25">
      <c r="A8" s="4" t="s">
        <v>6</v>
      </c>
      <c r="B8" s="17">
        <f>'HEE data origional'!B51+'HEE data origional'!B64</f>
        <v>49</v>
      </c>
      <c r="C8" s="17">
        <f>'HEE data origional'!C51+'HEE data origional'!C64</f>
        <v>9</v>
      </c>
      <c r="D8" s="17">
        <f>'HEE data origional'!D51+'HEE data origional'!D64</f>
        <v>95</v>
      </c>
      <c r="E8" s="17">
        <f>'HEE data origional'!E51+'HEE data origional'!E64</f>
        <v>21</v>
      </c>
      <c r="F8" s="17">
        <f>'HEE data origional'!G51+'HEE data origional'!G64</f>
        <v>81</v>
      </c>
      <c r="G8" s="17">
        <f>'HEE data origional'!I51+'HEE data origional'!I64</f>
        <v>3</v>
      </c>
      <c r="H8" s="17">
        <f>'HEE data origional'!K51+'HEE data origional'!K64</f>
        <v>3</v>
      </c>
      <c r="I8" s="17">
        <f>'HEE data origional'!J51+'HEE data origional'!J64+M8</f>
        <v>21</v>
      </c>
      <c r="J8" s="17">
        <f>'HEE data origional'!F51+'HEE data origional'!F64</f>
        <v>86</v>
      </c>
      <c r="K8" s="17"/>
      <c r="L8" s="17">
        <f>SUM(B8:J8)</f>
        <v>368</v>
      </c>
      <c r="M8" s="17">
        <f>'HEE data origional'!H51+'HEE data origional'!H64</f>
        <v>3</v>
      </c>
    </row>
    <row r="9" spans="1:28" x14ac:dyDescent="0.25">
      <c r="A9" s="4" t="s">
        <v>119</v>
      </c>
      <c r="B9" s="17">
        <f>'HEE data origional'!B68+'HEE data origional'!B69+'HEE data origional'!B71+'HEE data origional'!B74+'HEE data origional'!B75</f>
        <v>155</v>
      </c>
      <c r="C9" s="17">
        <f>'HEE data origional'!C68+'HEE data origional'!C69+'HEE data origional'!C71+'HEE data origional'!C74+'HEE data origional'!C75</f>
        <v>19</v>
      </c>
      <c r="D9" s="17">
        <f>'HEE data origional'!D68+'HEE data origional'!D69+'HEE data origional'!D71+'HEE data origional'!D74+'HEE data origional'!D75</f>
        <v>316</v>
      </c>
      <c r="E9" s="17">
        <f>'HEE data origional'!E68+'HEE data origional'!E69+'HEE data origional'!E71+'HEE data origional'!E74+'HEE data origional'!E75</f>
        <v>76</v>
      </c>
      <c r="F9" s="17">
        <f>'HEE data origional'!G68+'HEE data origional'!G69+'HEE data origional'!G71+'HEE data origional'!G74+'HEE data origional'!G75</f>
        <v>266</v>
      </c>
      <c r="G9" s="17">
        <f>'HEE data origional'!I68+'HEE data origional'!I69+'HEE data origional'!I71+'HEE data origional'!I74+'HEE data origional'!I75</f>
        <v>6</v>
      </c>
      <c r="H9" s="17">
        <f>'HEE data origional'!K68+'HEE data origional'!K69+'HEE data origional'!K71+'HEE data origional'!K74+'HEE data origional'!K75</f>
        <v>4</v>
      </c>
      <c r="I9" s="17">
        <f>'HEE data origional'!J68+'HEE data origional'!J69+'HEE data origional'!J71+'HEE data origional'!J74+'HEE data origional'!J75+M9</f>
        <v>40</v>
      </c>
      <c r="J9" s="17">
        <f>'HEE data origional'!F68+'HEE data origional'!F69+'HEE data origional'!F71+'HEE data origional'!F74+'HEE data origional'!F75</f>
        <v>118</v>
      </c>
      <c r="K9" s="17"/>
      <c r="L9" s="17">
        <f>SUM(B9:J9)</f>
        <v>1000</v>
      </c>
      <c r="M9" s="17">
        <f>'HEE data origional'!H68+'HEE data origional'!H69+'HEE data origional'!H71+'HEE data origional'!H74+'HEE data origional'!H75</f>
        <v>1</v>
      </c>
    </row>
    <row r="10" spans="1:28" x14ac:dyDescent="0.25">
      <c r="A10" s="4" t="s">
        <v>9</v>
      </c>
      <c r="B10" s="17">
        <f>'HEE data origional'!B44</f>
        <v>33</v>
      </c>
      <c r="C10" s="17">
        <f>'HEE data origional'!C44</f>
        <v>2</v>
      </c>
      <c r="D10" s="17">
        <f>'HEE data origional'!D44</f>
        <v>52</v>
      </c>
      <c r="E10" s="17">
        <f>'HEE data origional'!E44</f>
        <v>13</v>
      </c>
      <c r="F10" s="17">
        <f>'HEE data origional'!G44</f>
        <v>31</v>
      </c>
      <c r="G10" s="17">
        <f>'HEE data origional'!I44</f>
        <v>2</v>
      </c>
      <c r="H10" s="17">
        <f>'HEE data origional'!K44</f>
        <v>0</v>
      </c>
      <c r="I10" s="17">
        <f>'HEE data origional'!J44+M10</f>
        <v>13</v>
      </c>
      <c r="J10" s="17">
        <f>'HEE data origional'!F44</f>
        <v>38</v>
      </c>
      <c r="K10" s="17"/>
      <c r="L10" s="17">
        <f>SUM(B10:J10)</f>
        <v>184</v>
      </c>
      <c r="M10" s="17">
        <f>'HEE data origional'!H44</f>
        <v>0</v>
      </c>
    </row>
    <row r="11" spans="1:28" x14ac:dyDescent="0.25">
      <c r="A11" s="4" t="s">
        <v>118</v>
      </c>
      <c r="B11" s="17">
        <f>'HEE data origional'!B13+'HEE data origional'!B14+'HEE data origional'!B31+'HEE data origional'!B32+'HEE data origional'!B38+'HEE data origional'!B39+'HEE data origional'!B40+'HEE data origional'!B52+'HEE data origional'!B63+'HEE data origional'!B78+'HEE data origional'!B79</f>
        <v>133</v>
      </c>
      <c r="C11" s="17">
        <f>'HEE data origional'!C13+'HEE data origional'!C14+'HEE data origional'!C31+'HEE data origional'!C32+'HEE data origional'!C38+'HEE data origional'!C39+'HEE data origional'!C40+'HEE data origional'!C52+'HEE data origional'!C63+'HEE data origional'!C78+'HEE data origional'!C79</f>
        <v>17</v>
      </c>
      <c r="D11" s="17">
        <f>'HEE data origional'!D13+'HEE data origional'!D14+'HEE data origional'!D31+'HEE data origional'!D32+'HEE data origional'!D38+'HEE data origional'!D39+'HEE data origional'!D40+'HEE data origional'!D52+'HEE data origional'!D63+'HEE data origional'!D78+'HEE data origional'!D79</f>
        <v>166</v>
      </c>
      <c r="E11" s="17">
        <f>'HEE data origional'!E13+'HEE data origional'!E14+'HEE data origional'!E31+'HEE data origional'!E32+'HEE data origional'!E38+'HEE data origional'!E39+'HEE data origional'!E40+'HEE data origional'!E52+'HEE data origional'!E63+'HEE data origional'!E78+'HEE data origional'!E79</f>
        <v>39</v>
      </c>
      <c r="F11" s="17">
        <f>'HEE data origional'!G13+'HEE data origional'!G14+'HEE data origional'!G31+'HEE data origional'!G32+'HEE data origional'!G38+'HEE data origional'!G39+'HEE data origional'!G40+'HEE data origional'!G52+'HEE data origional'!G63+'HEE data origional'!G78+'HEE data origional'!G79</f>
        <v>101</v>
      </c>
      <c r="G11" s="17">
        <f>'HEE data origional'!I13+'HEE data origional'!I14+'HEE data origional'!I31+'HEE data origional'!I32+'HEE data origional'!I38+'HEE data origional'!I39+'HEE data origional'!I40+'HEE data origional'!I52+'HEE data origional'!I63+'HEE data origional'!I78+'HEE data origional'!I79</f>
        <v>0</v>
      </c>
      <c r="H11" s="17">
        <f>'HEE data origional'!K13+'HEE data origional'!K14+'HEE data origional'!K31+'HEE data origional'!K32+'HEE data origional'!K38+'HEE data origional'!K39+'HEE data origional'!K40+'HEE data origional'!K52+'HEE data origional'!K63+'HEE data origional'!K78+'HEE data origional'!K79</f>
        <v>6</v>
      </c>
      <c r="I11" s="17">
        <f>'HEE data origional'!J13+'HEE data origional'!J14+'HEE data origional'!J31+'HEE data origional'!J32+'HEE data origional'!J38+'HEE data origional'!J39+'HEE data origional'!J40+'HEE data origional'!J52+'HEE data origional'!J63+'HEE data origional'!J78+'HEE data origional'!J79+M11</f>
        <v>33</v>
      </c>
      <c r="J11" s="17">
        <f>'HEE data origional'!F13+'HEE data origional'!F14+'HEE data origional'!F31+'HEE data origional'!F32+'HEE data origional'!F38+'HEE data origional'!F39+'HEE data origional'!F40+'HEE data origional'!F52+'HEE data origional'!F63+'HEE data origional'!F78+'HEE data origional'!F79</f>
        <v>88</v>
      </c>
      <c r="K11" s="17"/>
      <c r="L11" s="17">
        <f>SUM(B11:J11)</f>
        <v>583</v>
      </c>
      <c r="M11" s="17">
        <f>'HEE data origional'!H13+'HEE data origional'!H14+'HEE data origional'!H31+'HEE data origional'!H32+'HEE data origional'!H38+'HEE data origional'!H39+'HEE data origional'!H40+'HEE data origional'!H52+'HEE data origional'!H63+'HEE data origional'!H78+'HEE data origional'!H79</f>
        <v>2</v>
      </c>
    </row>
    <row r="12" spans="1:28" x14ac:dyDescent="0.25">
      <c r="A12" s="4" t="s">
        <v>121</v>
      </c>
      <c r="B12" s="17">
        <f>'HEE data origional'!B80</f>
        <v>196</v>
      </c>
      <c r="C12" s="17">
        <f>'HEE data origional'!C80</f>
        <v>8</v>
      </c>
      <c r="D12" s="17">
        <f>'HEE data origional'!D80</f>
        <v>260</v>
      </c>
      <c r="E12" s="17">
        <f>'HEE data origional'!E80</f>
        <v>36</v>
      </c>
      <c r="F12" s="17">
        <f>'HEE data origional'!G80</f>
        <v>59</v>
      </c>
      <c r="G12" s="17">
        <f>'HEE data origional'!I80</f>
        <v>2</v>
      </c>
      <c r="H12" s="17">
        <f>'HEE data origional'!K80</f>
        <v>6</v>
      </c>
      <c r="I12" s="17">
        <f>'HEE data origional'!J80+M12</f>
        <v>67</v>
      </c>
      <c r="J12" s="17">
        <f>'HEE data origional'!F80</f>
        <v>139</v>
      </c>
      <c r="K12" s="17"/>
      <c r="L12" s="17">
        <f>SUM(B12:J12)</f>
        <v>773</v>
      </c>
      <c r="M12" s="17">
        <f>'HEE data origional'!H80</f>
        <v>1</v>
      </c>
    </row>
    <row r="13" spans="1:28" x14ac:dyDescent="0.25">
      <c r="A13" s="4" t="s">
        <v>12</v>
      </c>
      <c r="B13" s="17">
        <f>'HEE data origional'!B19</f>
        <v>150</v>
      </c>
      <c r="C13" s="17">
        <f>'HEE data origional'!C19</f>
        <v>23</v>
      </c>
      <c r="D13" s="17">
        <f>'HEE data origional'!D19</f>
        <v>185</v>
      </c>
      <c r="E13" s="17">
        <f>'HEE data origional'!E19</f>
        <v>93</v>
      </c>
      <c r="F13" s="17">
        <f>'HEE data origional'!G19</f>
        <v>253</v>
      </c>
      <c r="G13" s="17">
        <f>'HEE data origional'!I19</f>
        <v>3</v>
      </c>
      <c r="H13" s="17">
        <f>'HEE data origional'!K19</f>
        <v>13</v>
      </c>
      <c r="I13" s="17">
        <f>'HEE data origional'!J19+M13</f>
        <v>39</v>
      </c>
      <c r="J13" s="17">
        <f>'HEE data origional'!F19</f>
        <v>208</v>
      </c>
      <c r="K13" s="17"/>
      <c r="L13" s="17">
        <f>SUM(B13:J13)</f>
        <v>967</v>
      </c>
      <c r="M13" s="17">
        <f>'HEE data origional'!H19</f>
        <v>1</v>
      </c>
    </row>
    <row r="14" spans="1:28" x14ac:dyDescent="0.25">
      <c r="A14" s="4" t="s">
        <v>116</v>
      </c>
      <c r="B14" s="17">
        <f>'HEE data origional'!B11+'HEE data origional'!B12+'HEE data origional'!B34+'HEE data origional'!B55+'HEE data origional'!B56+'HEE data origional'!B65+'HEE data origional'!B66+'HEE data origional'!B67+'HEE data origional'!B70+'HEE data origional'!B77+'HEE data origional'!B86+'HEE data origional'!B87</f>
        <v>232</v>
      </c>
      <c r="C14" s="17">
        <f>'HEE data origional'!C11+'HEE data origional'!C12+'HEE data origional'!C34+'HEE data origional'!C55+'HEE data origional'!C56+'HEE data origional'!C65+'HEE data origional'!C66+'HEE data origional'!C67+'HEE data origional'!C70+'HEE data origional'!C77+'HEE data origional'!C86+'HEE data origional'!C87</f>
        <v>15</v>
      </c>
      <c r="D14" s="17">
        <f>'HEE data origional'!D11+'HEE data origional'!D12+'HEE data origional'!D34+'HEE data origional'!D55+'HEE data origional'!D56+'HEE data origional'!D65+'HEE data origional'!D66+'HEE data origional'!D67+'HEE data origional'!D70+'HEE data origional'!D77+'HEE data origional'!D86+'HEE data origional'!D87</f>
        <v>397</v>
      </c>
      <c r="E14" s="17">
        <f>'HEE data origional'!E11+'HEE data origional'!E12+'HEE data origional'!E34+'HEE data origional'!E55+'HEE data origional'!E56+'HEE data origional'!E65+'HEE data origional'!E66+'HEE data origional'!E67+'HEE data origional'!E70+'HEE data origional'!E77+'HEE data origional'!E86+'HEE data origional'!E87</f>
        <v>146</v>
      </c>
      <c r="F14" s="17">
        <f>'HEE data origional'!G11+'HEE data origional'!G12+'HEE data origional'!G34+'HEE data origional'!G55+'HEE data origional'!G56+'HEE data origional'!G65+'HEE data origional'!G66+'HEE data origional'!G67+'HEE data origional'!G70+'HEE data origional'!G77+'HEE data origional'!G86+'HEE data origional'!G87</f>
        <v>391</v>
      </c>
      <c r="G14" s="17">
        <f>'HEE data origional'!I11+'HEE data origional'!I12+'HEE data origional'!I34+'HEE data origional'!I55+'HEE data origional'!I56+'HEE data origional'!I65+'HEE data origional'!I66+'HEE data origional'!I67+'HEE data origional'!I70+'HEE data origional'!I77+'HEE data origional'!I86+'HEE data origional'!I87</f>
        <v>17</v>
      </c>
      <c r="H14" s="17">
        <f>'HEE data origional'!K11+'HEE data origional'!K12+'HEE data origional'!K34+'HEE data origional'!K55+'HEE data origional'!K56+'HEE data origional'!K65+'HEE data origional'!K66+'HEE data origional'!K67+'HEE data origional'!K70+'HEE data origional'!K77+'HEE data origional'!K86+'HEE data origional'!K87</f>
        <v>15</v>
      </c>
      <c r="I14" s="17">
        <f>'HEE data origional'!J11+'HEE data origional'!J12+'HEE data origional'!J34+'HEE data origional'!J55+'HEE data origional'!J56+'HEE data origional'!J65+'HEE data origional'!J66+'HEE data origional'!J67+'HEE data origional'!J70+'HEE data origional'!J77+'HEE data origional'!J86+'HEE data origional'!J87+M14</f>
        <v>57</v>
      </c>
      <c r="J14" s="17">
        <f>'HEE data origional'!F11+'HEE data origional'!F12+'HEE data origional'!F34+'HEE data origional'!F55+'HEE data origional'!F56+'HEE data origional'!F65+'HEE data origional'!F66+'HEE data origional'!F67+'HEE data origional'!F70+'HEE data origional'!F77+'HEE data origional'!F86+'HEE data origional'!F87</f>
        <v>301</v>
      </c>
      <c r="K14" s="17"/>
      <c r="L14" s="17">
        <f>SUM(B14:J14)</f>
        <v>1571</v>
      </c>
      <c r="M14" s="17">
        <f>'HEE data origional'!H11+'HEE data origional'!H12+'HEE data origional'!H34+'HEE data origional'!H55+'HEE data origional'!H56+'HEE data origional'!H65+'HEE data origional'!H66+'HEE data origional'!H67+'HEE data origional'!H70+'HEE data origional'!H77+'HEE data origional'!H86+'HEE data origional'!H87</f>
        <v>3</v>
      </c>
    </row>
    <row r="15" spans="1:28" x14ac:dyDescent="0.25">
      <c r="A15" s="4" t="s">
        <v>7</v>
      </c>
      <c r="B15" s="17">
        <f>'HEE data origional'!B6+'HEE data origional'!B9+'HEE data origional'!B15+'HEE data origional'!B16+'HEE data origional'!B18+'HEE data origional'!B21+'HEE data origional'!B27+'HEE data origional'!B41+'HEE data origional'!B57</f>
        <v>50</v>
      </c>
      <c r="C15" s="17">
        <f>'HEE data origional'!C6+'HEE data origional'!C9+'HEE data origional'!C15+'HEE data origional'!C16+'HEE data origional'!C18+'HEE data origional'!C21+'HEE data origional'!C27+'HEE data origional'!C41+'HEE data origional'!C57</f>
        <v>7</v>
      </c>
      <c r="D15" s="17">
        <f>'HEE data origional'!D6+'HEE data origional'!D9+'HEE data origional'!D15+'HEE data origional'!D16+'HEE data origional'!D18+'HEE data origional'!D21+'HEE data origional'!D27+'HEE data origional'!D41+'HEE data origional'!D57</f>
        <v>49</v>
      </c>
      <c r="E15" s="17">
        <f>'HEE data origional'!E6+'HEE data origional'!E9+'HEE data origional'!E15+'HEE data origional'!E16+'HEE data origional'!E18+'HEE data origional'!E21+'HEE data origional'!E27+'HEE data origional'!E41+'HEE data origional'!E57</f>
        <v>14</v>
      </c>
      <c r="F15" s="17">
        <f>'HEE data origional'!G6+'HEE data origional'!G9+'HEE data origional'!G15+'HEE data origional'!G16+'HEE data origional'!G18+'HEE data origional'!G21+'HEE data origional'!G27+'HEE data origional'!G41+'HEE data origional'!G57</f>
        <v>43</v>
      </c>
      <c r="G15" s="17">
        <f>'HEE data origional'!I6+'HEE data origional'!I9+'HEE data origional'!I15+'HEE data origional'!I16+'HEE data origional'!I18+'HEE data origional'!I21+'HEE data origional'!I27+'HEE data origional'!I41+'HEE data origional'!I57</f>
        <v>0</v>
      </c>
      <c r="H15" s="17">
        <f>'HEE data origional'!K6+'HEE data origional'!K9+'HEE data origional'!K15+'HEE data origional'!K16+'HEE data origional'!K18+'HEE data origional'!K21+'HEE data origional'!K27+'HEE data origional'!K41+'HEE data origional'!K57</f>
        <v>0</v>
      </c>
      <c r="I15" s="17">
        <f>'HEE data origional'!J6+'HEE data origional'!J9+'HEE data origional'!J15+'HEE data origional'!J16+'HEE data origional'!J18+'HEE data origional'!J21+'HEE data origional'!J27+'HEE data origional'!J41+'HEE data origional'!J57+M15</f>
        <v>9</v>
      </c>
      <c r="J15" s="17">
        <f>'HEE data origional'!F6+'HEE data origional'!F9+'HEE data origional'!F15+'HEE data origional'!F16+'HEE data origional'!F18+'HEE data origional'!F21+'HEE data origional'!F27+'HEE data origional'!F41+'HEE data origional'!F57</f>
        <v>23</v>
      </c>
      <c r="K15" s="17"/>
      <c r="L15" s="17">
        <f>SUM(B15:J15)</f>
        <v>195</v>
      </c>
      <c r="M15" s="17">
        <f>'HEE data origional'!H6+'HEE data origional'!H9+'HEE data origional'!H15+'HEE data origional'!H16+'HEE data origional'!H18+'HEE data origional'!H21+'HEE data origional'!H27+'HEE data origional'!H41+'HEE data origional'!H57</f>
        <v>0</v>
      </c>
    </row>
    <row r="18" spans="2:13" x14ac:dyDescent="0.25">
      <c r="B18" s="17">
        <f>SUM(B2:B15)</f>
        <v>3081</v>
      </c>
      <c r="C18" s="17">
        <f>SUM(C2:C15)</f>
        <v>486</v>
      </c>
      <c r="D18" s="17">
        <f>SUM(D2:D15)</f>
        <v>5051</v>
      </c>
      <c r="E18" s="17">
        <f>SUM(E2:E15)</f>
        <v>1466</v>
      </c>
      <c r="F18" s="17">
        <f>SUM(F2:F15)</f>
        <v>4298</v>
      </c>
      <c r="G18" s="17">
        <f>SUM(G2:G15)</f>
        <v>89</v>
      </c>
      <c r="H18" s="17">
        <f>SUM(H2:H15)</f>
        <v>170</v>
      </c>
      <c r="I18" s="17">
        <f>SUM(I2:I15)</f>
        <v>737</v>
      </c>
      <c r="J18" s="17">
        <f>SUM(J2:J15)</f>
        <v>2844</v>
      </c>
      <c r="K18" s="17"/>
      <c r="L18" s="17">
        <f>SUM(L2:L15)</f>
        <v>18222</v>
      </c>
      <c r="M18" s="17">
        <f>SUM(M3:M15)</f>
        <v>37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6"/>
  <sheetViews>
    <sheetView workbookViewId="0">
      <selection sqref="A1:K3"/>
    </sheetView>
  </sheetViews>
  <sheetFormatPr defaultRowHeight="15" x14ac:dyDescent="0.25"/>
  <sheetData>
    <row r="1" spans="1:11" x14ac:dyDescent="0.25">
      <c r="A1" t="s">
        <v>0</v>
      </c>
      <c r="B1" t="s">
        <v>122</v>
      </c>
      <c r="C1" t="s">
        <v>14</v>
      </c>
      <c r="D1" t="s">
        <v>15</v>
      </c>
      <c r="E1" t="s">
        <v>16</v>
      </c>
      <c r="F1" t="s">
        <v>31</v>
      </c>
      <c r="G1" t="s">
        <v>123</v>
      </c>
      <c r="H1" t="s">
        <v>21</v>
      </c>
      <c r="I1" t="s">
        <v>7</v>
      </c>
      <c r="J1" t="s">
        <v>20</v>
      </c>
      <c r="K1" t="s">
        <v>22</v>
      </c>
    </row>
    <row r="2" spans="1:11" x14ac:dyDescent="0.25">
      <c r="A2" t="s">
        <v>124</v>
      </c>
      <c r="B2" s="15" t="e">
        <f>'GMC % by religion'!B6</f>
        <v>#DIV/0!</v>
      </c>
      <c r="C2" s="15" t="e">
        <f>'GMC % by religion'!C6</f>
        <v>#DIV/0!</v>
      </c>
      <c r="D2" s="15" t="e">
        <f>'GMC % by religion'!D6</f>
        <v>#DIV/0!</v>
      </c>
      <c r="E2" s="15" t="e">
        <f>'GMC % by religion'!E6</f>
        <v>#DIV/0!</v>
      </c>
      <c r="F2" s="15" t="e">
        <f>'GMC % by religion'!F6</f>
        <v>#DIV/0!</v>
      </c>
      <c r="G2" s="15" t="e">
        <f>'GMC % by religion'!G6</f>
        <v>#DIV/0!</v>
      </c>
      <c r="H2" s="15" t="e">
        <f>'GMC % by religion'!H6</f>
        <v>#DIV/0!</v>
      </c>
      <c r="I2" s="15" t="e">
        <f>'GMC % by religion'!I6</f>
        <v>#DIV/0!</v>
      </c>
      <c r="J2" s="15" t="e">
        <f>'GMC % by religion'!J6</f>
        <v>#DIV/0!</v>
      </c>
      <c r="K2" s="15" t="e">
        <f>'GMC % by religion'!K6</f>
        <v>#DIV/0!</v>
      </c>
    </row>
    <row r="3" spans="1:11" x14ac:dyDescent="0.25">
      <c r="A3" t="s">
        <v>125</v>
      </c>
      <c r="B3" s="15">
        <f>'HEE data by religion'!B9</f>
        <v>5.0308341447581957E-2</v>
      </c>
      <c r="C3" s="15">
        <f>'HEE data by religion'!C9</f>
        <v>3.9094650205761319E-2</v>
      </c>
      <c r="D3" s="15">
        <f>'HEE data by religion'!D9</f>
        <v>6.2561868936844192E-2</v>
      </c>
      <c r="E3" s="15">
        <f>'HEE data by religion'!E9</f>
        <v>5.1841746248294678E-2</v>
      </c>
      <c r="F3" s="15">
        <f>'HEE data by religion'!F9</f>
        <v>6.1889250814332247E-2</v>
      </c>
      <c r="G3" s="15">
        <f>'HEE data by religion'!G9</f>
        <v>6.741573033707865E-2</v>
      </c>
      <c r="H3" s="15">
        <f>'HEE data by religion'!H9</f>
        <v>2.3529411764705882E-2</v>
      </c>
      <c r="I3" s="15">
        <f>'HEE data by religion'!I9</f>
        <v>5.4274084124830396E-2</v>
      </c>
      <c r="J3" s="15">
        <f>'HEE data by religion'!J9</f>
        <v>4.1490857946554147E-2</v>
      </c>
      <c r="K3" s="15">
        <f>'HEE data by religion'!K9</f>
        <v>0</v>
      </c>
    </row>
    <row r="5" spans="1:11" x14ac:dyDescent="0.25">
      <c r="A5" t="str">
        <f>'HEE data origional'!A61</f>
        <v>Obstetrics and Gynaecology ST3, 2019 Round 2 - ST3/ST4+</v>
      </c>
    </row>
    <row r="6" spans="1:11" x14ac:dyDescent="0.25">
      <c r="A6" t="str">
        <f>'HEE data origional'!A61</f>
        <v>Obstetrics and Gynaecology ST3, 2019 Round 2 - ST3/ST4+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5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122</v>
      </c>
      <c r="C1" t="s">
        <v>14</v>
      </c>
      <c r="D1" t="s">
        <v>15</v>
      </c>
      <c r="E1" t="s">
        <v>16</v>
      </c>
      <c r="F1" t="s">
        <v>31</v>
      </c>
      <c r="G1" t="s">
        <v>123</v>
      </c>
      <c r="H1" t="s">
        <v>21</v>
      </c>
      <c r="I1" t="s">
        <v>7</v>
      </c>
      <c r="J1" t="s">
        <v>20</v>
      </c>
      <c r="K1" t="s">
        <v>22</v>
      </c>
    </row>
    <row r="2" spans="1:11" x14ac:dyDescent="0.25">
      <c r="A2" t="s">
        <v>124</v>
      </c>
      <c r="B2" s="15" t="e">
        <f>'GMC % by religion'!B12</f>
        <v>#DIV/0!</v>
      </c>
      <c r="C2" s="15" t="e">
        <f>'GMC % by religion'!C12</f>
        <v>#DIV/0!</v>
      </c>
      <c r="D2" s="15" t="e">
        <f>'GMC % by religion'!D12</f>
        <v>#DIV/0!</v>
      </c>
      <c r="E2" s="15" t="e">
        <f>'GMC % by religion'!E12</f>
        <v>#DIV/0!</v>
      </c>
      <c r="F2" s="15" t="e">
        <f>'GMC % by religion'!F12</f>
        <v>#DIV/0!</v>
      </c>
      <c r="G2" s="15" t="e">
        <f>'GMC % by religion'!G12</f>
        <v>#DIV/0!</v>
      </c>
      <c r="H2" s="15" t="e">
        <f>'GMC % by religion'!H12</f>
        <v>#DIV/0!</v>
      </c>
      <c r="I2" s="15" t="e">
        <f>'GMC % by religion'!I12</f>
        <v>#DIV/0!</v>
      </c>
      <c r="J2" s="15" t="e">
        <f>'GMC % by religion'!J12</f>
        <v>#DIV/0!</v>
      </c>
      <c r="K2" s="15" t="e">
        <f>'GMC % by religion'!K12</f>
        <v>#DIV/0!</v>
      </c>
    </row>
    <row r="3" spans="1:11" x14ac:dyDescent="0.25">
      <c r="A3" t="s">
        <v>125</v>
      </c>
      <c r="B3" s="15">
        <f>'HEE data by religion'!B12</f>
        <v>6.3615709185329439E-2</v>
      </c>
      <c r="C3" s="15">
        <f>'HEE data by religion'!C12</f>
        <v>1.646090534979424E-2</v>
      </c>
      <c r="D3" s="15">
        <f>'HEE data by religion'!D12</f>
        <v>5.1474955454365472E-2</v>
      </c>
      <c r="E3" s="15">
        <f>'HEE data by religion'!E12</f>
        <v>2.4556616643929059E-2</v>
      </c>
      <c r="F3" s="15">
        <f>'HEE data by religion'!F12</f>
        <v>1.3727315030246627E-2</v>
      </c>
      <c r="G3" s="15">
        <f>'HEE data by religion'!G12</f>
        <v>2.247191011235955E-2</v>
      </c>
      <c r="H3" s="15">
        <f>'HEE data by religion'!H12</f>
        <v>3.5294117647058823E-2</v>
      </c>
      <c r="I3" s="15">
        <f>'HEE data by religion'!I12</f>
        <v>9.0909090909090912E-2</v>
      </c>
      <c r="J3" s="15">
        <f>'HEE data by religion'!J12</f>
        <v>4.8874824191279885E-2</v>
      </c>
      <c r="K3" s="15">
        <f>'HEE data by religion'!K12</f>
        <v>0</v>
      </c>
    </row>
    <row r="5" spans="1:11" x14ac:dyDescent="0.25">
      <c r="A5" t="str">
        <f>'HEE data origional'!A80</f>
        <v>Public Health Medicine ST1, 2019 Round 1 - CT1/ST1 and Run Through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5"/>
  <sheetViews>
    <sheetView workbookViewId="0">
      <selection sqref="A1:K3"/>
    </sheetView>
  </sheetViews>
  <sheetFormatPr defaultRowHeight="15" x14ac:dyDescent="0.25"/>
  <sheetData>
    <row r="1" spans="1:11" x14ac:dyDescent="0.25">
      <c r="A1" t="s">
        <v>0</v>
      </c>
      <c r="B1" t="s">
        <v>122</v>
      </c>
      <c r="C1" t="s">
        <v>14</v>
      </c>
      <c r="D1" t="s">
        <v>15</v>
      </c>
      <c r="E1" t="s">
        <v>16</v>
      </c>
      <c r="F1" t="s">
        <v>31</v>
      </c>
      <c r="G1" t="s">
        <v>123</v>
      </c>
      <c r="H1" t="s">
        <v>21</v>
      </c>
      <c r="I1" t="s">
        <v>7</v>
      </c>
      <c r="J1" t="s">
        <v>20</v>
      </c>
      <c r="K1" t="s">
        <v>22</v>
      </c>
    </row>
    <row r="2" spans="1:11" x14ac:dyDescent="0.25">
      <c r="A2" t="s">
        <v>124</v>
      </c>
      <c r="B2" s="15" t="e">
        <f>'GMC % by religion'!B11</f>
        <v>#DIV/0!</v>
      </c>
      <c r="C2" s="15" t="e">
        <f>'GMC % by religion'!C11</f>
        <v>#DIV/0!</v>
      </c>
      <c r="D2" s="15" t="e">
        <f>'GMC % by religion'!D11</f>
        <v>#DIV/0!</v>
      </c>
      <c r="E2" s="15" t="e">
        <f>'GMC % by religion'!E11</f>
        <v>#DIV/0!</v>
      </c>
      <c r="F2" s="15" t="e">
        <f>'GMC % by religion'!F11</f>
        <v>#DIV/0!</v>
      </c>
      <c r="G2" s="15" t="e">
        <f>'GMC % by religion'!G11</f>
        <v>#DIV/0!</v>
      </c>
      <c r="H2" s="15" t="e">
        <f>'GMC % by religion'!H11</f>
        <v>#DIV/0!</v>
      </c>
      <c r="I2" s="15" t="e">
        <f>'GMC % by religion'!I11</f>
        <v>#DIV/0!</v>
      </c>
      <c r="J2" s="15" t="e">
        <f>'GMC % by religion'!J11</f>
        <v>#DIV/0!</v>
      </c>
      <c r="K2" s="15" t="e">
        <f>'GMC % by religion'!K11</f>
        <v>#DIV/0!</v>
      </c>
    </row>
    <row r="3" spans="1:11" x14ac:dyDescent="0.25">
      <c r="A3" t="s">
        <v>125</v>
      </c>
      <c r="B3" s="15">
        <f>'HEE data by religion'!B5</f>
        <v>0.15060045439792275</v>
      </c>
      <c r="C3" s="15">
        <f>'HEE data by religion'!C5</f>
        <v>0.36419753086419754</v>
      </c>
      <c r="D3" s="15">
        <f>'HEE data by religion'!D5</f>
        <v>0.12571767966739258</v>
      </c>
      <c r="E3" s="15">
        <f>'HEE data by religion'!E5</f>
        <v>0.15416098226466576</v>
      </c>
      <c r="F3" s="15">
        <f>'HEE data by religion'!F5</f>
        <v>0.20916705444392741</v>
      </c>
      <c r="G3" s="15">
        <f>'HEE data by religion'!G5</f>
        <v>0.2247191011235955</v>
      </c>
      <c r="H3" s="15">
        <f>'HEE data by religion'!H5</f>
        <v>0.17647058823529413</v>
      </c>
      <c r="I3" s="15">
        <f>'HEE data by religion'!I5</f>
        <v>0.12347354138398914</v>
      </c>
      <c r="J3" s="15">
        <f>'HEE data by religion'!J5</f>
        <v>0.15541490857946555</v>
      </c>
      <c r="K3" s="15">
        <f>'HEE data by religion'!K5</f>
        <v>0</v>
      </c>
    </row>
    <row r="5" spans="1:11" x14ac:dyDescent="0.25">
      <c r="A5" t="str">
        <f>'HEE data origional'!A13</f>
        <v>Child and Adolescent Psychiatry ST1, 2019 Round 1 - CT1/ST1 and Run Through</v>
      </c>
    </row>
    <row r="6" spans="1:11" x14ac:dyDescent="0.25">
      <c r="A6" t="str">
        <f>'HEE data origional'!A14</f>
        <v>Child and Adolescent Psychiatry ST4, 2019 Round 2 - ST3/ST4+</v>
      </c>
    </row>
    <row r="7" spans="1:11" x14ac:dyDescent="0.25">
      <c r="A7" t="str">
        <f>'HEE data origional'!A31</f>
        <v>Forensic Psychiatry and Child and Adolescent Psychiatry ST4, 2019 Round 2 - ST3/ST4+</v>
      </c>
    </row>
    <row r="8" spans="1:11" x14ac:dyDescent="0.25">
      <c r="A8" t="str">
        <f>'HEE data origional'!A32</f>
        <v>Forensic Psychiatry ST4, 2019 Round 2 - ST3/ST4+</v>
      </c>
    </row>
    <row r="9" spans="1:11" x14ac:dyDescent="0.25">
      <c r="A9" t="str">
        <f>'HEE data origional'!A38</f>
        <v>General Psychiatry and Medical Psychotherapy ST4, 2019 Round 2 - ST3/ST4+</v>
      </c>
    </row>
    <row r="10" spans="1:11" x14ac:dyDescent="0.25">
      <c r="A10" t="str">
        <f>'HEE data origional'!A39</f>
        <v>General Psychiatry and Old Age Psychiatry ST4, 2019 Round 2 - ST3/ST4+</v>
      </c>
    </row>
    <row r="11" spans="1:11" x14ac:dyDescent="0.25">
      <c r="A11" t="str">
        <f>'HEE data origional'!A40</f>
        <v>General Psychiatry ST4, 2019 Round 2 - ST3/ST4+</v>
      </c>
    </row>
    <row r="12" spans="1:11" x14ac:dyDescent="0.25">
      <c r="A12" t="str">
        <f>'HEE data origional'!A52</f>
        <v>Medical Psychotherapy ST4, 2019 Round 2 - ST3/ST4+</v>
      </c>
    </row>
    <row r="13" spans="1:11" x14ac:dyDescent="0.25">
      <c r="A13" t="str">
        <f>'HEE data origional'!A63</f>
        <v>Old Age Psychiatry ST4, 2019 Round 2 - ST3/ST4+</v>
      </c>
    </row>
    <row r="14" spans="1:11" x14ac:dyDescent="0.25">
      <c r="A14" t="str">
        <f>'HEE data origional'!A78</f>
        <v>Psychiatry of Learning Disability and Child and Adolescent Psychiatry ST4, 2019 Round 2 - ST3/ST4+</v>
      </c>
    </row>
    <row r="15" spans="1:11" x14ac:dyDescent="0.25">
      <c r="A15" t="str">
        <f>'HEE data origional'!A79</f>
        <v>Psychiatry of Learning Disability ST4, 2019 Round 2 - ST3/ST4+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7"/>
  <sheetViews>
    <sheetView workbookViewId="0">
      <selection sqref="A1:K3"/>
    </sheetView>
  </sheetViews>
  <sheetFormatPr defaultRowHeight="15" x14ac:dyDescent="0.25"/>
  <sheetData>
    <row r="1" spans="1:11" x14ac:dyDescent="0.25">
      <c r="A1" t="s">
        <v>0</v>
      </c>
      <c r="B1" t="s">
        <v>122</v>
      </c>
      <c r="C1" t="s">
        <v>14</v>
      </c>
      <c r="D1" t="s">
        <v>15</v>
      </c>
      <c r="E1" t="s">
        <v>16</v>
      </c>
      <c r="F1" t="s">
        <v>31</v>
      </c>
      <c r="G1" t="s">
        <v>123</v>
      </c>
      <c r="H1" t="s">
        <v>21</v>
      </c>
      <c r="I1" t="s">
        <v>7</v>
      </c>
      <c r="J1" t="s">
        <v>20</v>
      </c>
      <c r="K1" t="s">
        <v>22</v>
      </c>
    </row>
    <row r="2" spans="1:11" x14ac:dyDescent="0.25">
      <c r="A2" t="s">
        <v>124</v>
      </c>
      <c r="B2" s="15" t="e">
        <f>'GMC % by religion'!B8</f>
        <v>#DIV/0!</v>
      </c>
      <c r="C2" s="15" t="e">
        <f>'GMC % by religion'!C8</f>
        <v>#DIV/0!</v>
      </c>
      <c r="D2" s="15" t="e">
        <f>'GMC % by religion'!D8</f>
        <v>#DIV/0!</v>
      </c>
      <c r="E2" s="15" t="e">
        <f>'GMC % by religion'!E8</f>
        <v>#DIV/0!</v>
      </c>
      <c r="F2" s="15" t="e">
        <f>'GMC % by religion'!F8</f>
        <v>#DIV/0!</v>
      </c>
      <c r="G2" s="15" t="e">
        <f>'GMC % by religion'!G8</f>
        <v>#DIV/0!</v>
      </c>
      <c r="H2" s="15" t="e">
        <f>'GMC % by religion'!H8</f>
        <v>#DIV/0!</v>
      </c>
      <c r="I2" s="15" t="e">
        <f>'GMC % by religion'!I8</f>
        <v>#DIV/0!</v>
      </c>
      <c r="J2" s="15" t="e">
        <f>'GMC % by religion'!J8</f>
        <v>#DIV/0!</v>
      </c>
      <c r="K2" s="15" t="e">
        <f>'GMC % by religion'!K8</f>
        <v>#DIV/0!</v>
      </c>
    </row>
    <row r="3" spans="1:11" x14ac:dyDescent="0.25">
      <c r="A3" t="s">
        <v>125</v>
      </c>
      <c r="B3" s="15">
        <f>'HEE data by religion'!B13</f>
        <v>4.8685491723466409E-2</v>
      </c>
      <c r="C3" s="15">
        <f>'HEE data by religion'!C13</f>
        <v>4.7325102880658436E-2</v>
      </c>
      <c r="D3" s="15">
        <f>'HEE data by religion'!D13</f>
        <v>3.662641061176005E-2</v>
      </c>
      <c r="E3" s="15">
        <f>'HEE data by religion'!E13</f>
        <v>6.3437926330150066E-2</v>
      </c>
      <c r="F3" s="15">
        <f>'HEE data by religion'!F13</f>
        <v>5.8864588180549092E-2</v>
      </c>
      <c r="G3" s="15">
        <f>'HEE data by religion'!G13</f>
        <v>3.3707865168539325E-2</v>
      </c>
      <c r="H3" s="15">
        <f>'HEE data by religion'!H13</f>
        <v>7.6470588235294124E-2</v>
      </c>
      <c r="I3" s="15">
        <f>'HEE data by religion'!I13</f>
        <v>5.2917232021709636E-2</v>
      </c>
      <c r="J3" s="15">
        <f>'HEE data by religion'!J13</f>
        <v>7.3136427566807313E-2</v>
      </c>
      <c r="K3" s="15">
        <f>'HEE data by religion'!K13</f>
        <v>0</v>
      </c>
    </row>
    <row r="6" spans="1:11" x14ac:dyDescent="0.25">
      <c r="A6" t="str">
        <f>'HEE data origional'!A64</f>
        <v>Ophthalmology ST1, 2019 Round 1 - CT1/ST1 and Run Through</v>
      </c>
    </row>
    <row r="7" spans="1:11" x14ac:dyDescent="0.25">
      <c r="A7" t="str">
        <f>'HEE data origional'!A51</f>
        <v>Medical Ophthalmology ST3, 2019 Round 2 - ST3/ST4+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6"/>
  <sheetViews>
    <sheetView workbookViewId="0">
      <selection sqref="A1:K3"/>
    </sheetView>
  </sheetViews>
  <sheetFormatPr defaultRowHeight="15" x14ac:dyDescent="0.25"/>
  <sheetData>
    <row r="1" spans="1:11" x14ac:dyDescent="0.25">
      <c r="A1" t="s">
        <v>0</v>
      </c>
      <c r="B1" t="s">
        <v>122</v>
      </c>
      <c r="C1" t="s">
        <v>14</v>
      </c>
      <c r="D1" t="s">
        <v>15</v>
      </c>
      <c r="E1" t="s">
        <v>16</v>
      </c>
      <c r="F1" t="s">
        <v>31</v>
      </c>
      <c r="G1" t="s">
        <v>123</v>
      </c>
      <c r="H1" t="s">
        <v>21</v>
      </c>
      <c r="I1" t="s">
        <v>7</v>
      </c>
      <c r="J1" t="s">
        <v>20</v>
      </c>
      <c r="K1" t="s">
        <v>22</v>
      </c>
    </row>
    <row r="2" spans="1:11" x14ac:dyDescent="0.25">
      <c r="A2" t="s">
        <v>124</v>
      </c>
      <c r="B2" s="15" t="e">
        <f>'GMC % by religion'!B14</f>
        <v>#DIV/0!</v>
      </c>
      <c r="C2" s="15" t="e">
        <f>'GMC % by religion'!C14</f>
        <v>#DIV/0!</v>
      </c>
      <c r="D2" s="15" t="e">
        <f>'GMC % by religion'!D14</f>
        <v>#DIV/0!</v>
      </c>
      <c r="E2" s="15" t="e">
        <f>'GMC % by religion'!E14</f>
        <v>#DIV/0!</v>
      </c>
      <c r="F2" s="15" t="e">
        <f>'GMC % by religion'!F14</f>
        <v>#DIV/0!</v>
      </c>
      <c r="G2" s="15" t="e">
        <f>'GMC % by religion'!G14</f>
        <v>#DIV/0!</v>
      </c>
      <c r="H2" s="15" t="e">
        <f>'GMC % by religion'!H14</f>
        <v>#DIV/0!</v>
      </c>
      <c r="I2" s="15" t="e">
        <f>'GMC % by religion'!I14</f>
        <v>#DIV/0!</v>
      </c>
      <c r="J2" s="15" t="e">
        <f>'GMC % by religion'!J14</f>
        <v>#DIV/0!</v>
      </c>
      <c r="K2" s="15" t="e">
        <f>'GMC % by religion'!K14</f>
        <v>#DIV/0!</v>
      </c>
    </row>
    <row r="3" spans="1:11" x14ac:dyDescent="0.25">
      <c r="A3" t="s">
        <v>125</v>
      </c>
      <c r="B3" s="15">
        <f>'HEE data by religion'!B3</f>
        <v>9.7370983446932818E-2</v>
      </c>
      <c r="C3" s="15">
        <f>'HEE data by religion'!C3</f>
        <v>4.9382716049382713E-2</v>
      </c>
      <c r="D3" s="15">
        <f>'HEE data by religion'!D3</f>
        <v>5.6028509206097803E-2</v>
      </c>
      <c r="E3" s="15">
        <f>'HEE data by religion'!E3</f>
        <v>7.0259208731241474E-2</v>
      </c>
      <c r="F3" s="15">
        <f>'HEE data by religion'!F3</f>
        <v>6.026058631921824E-2</v>
      </c>
      <c r="G3" s="15">
        <f>'HEE data by religion'!G3</f>
        <v>6.741573033707865E-2</v>
      </c>
      <c r="H3" s="15">
        <f>'HEE data by religion'!H3</f>
        <v>5.8823529411764705E-2</v>
      </c>
      <c r="I3" s="15">
        <f>'HEE data by religion'!I3</f>
        <v>6.5128900949796467E-2</v>
      </c>
      <c r="J3" s="15">
        <f>'HEE data by religion'!J3</f>
        <v>5.8368495077355836E-2</v>
      </c>
      <c r="K3" s="15">
        <f>'HEE data by religion'!K3</f>
        <v>0</v>
      </c>
    </row>
    <row r="5" spans="1:11" x14ac:dyDescent="0.25">
      <c r="A5" t="str">
        <f>'HEE data origional'!A11</f>
        <v>Cardio-thoracic surgery ST1, 2019 Round 1 - CT1/ST1 and Run Through</v>
      </c>
    </row>
    <row r="6" spans="1:11" x14ac:dyDescent="0.25">
      <c r="A6" t="str">
        <f>'HEE data origional'!A12</f>
        <v>Cardio-thoracic surgery ST3, 2019 Round 1 - CT1/ST1 and Run Through</v>
      </c>
    </row>
    <row r="7" spans="1:11" x14ac:dyDescent="0.25">
      <c r="A7" t="str">
        <f>'HEE data origional'!A34</f>
        <v>General and Vascular Surgery ST3, 2019 Round 2 - ST3/ST4+</v>
      </c>
    </row>
    <row r="8" spans="1:11" x14ac:dyDescent="0.25">
      <c r="A8" t="str">
        <f>'HEE data origional'!A55</f>
        <v>Neurosurgery ST1, 2019 Round 1 - CT1/ST1 and Run Through</v>
      </c>
    </row>
    <row r="9" spans="1:11" x14ac:dyDescent="0.25">
      <c r="A9" t="str">
        <f>'HEE data origional'!A56</f>
        <v>Neurosurgery ST3, 2019 Round 1 - CT1/ST1 and Run Through</v>
      </c>
    </row>
    <row r="10" spans="1:11" x14ac:dyDescent="0.25">
      <c r="A10" t="str">
        <f>'HEE data origional'!A65</f>
        <v>Oral and Maxillo-facial Surgery ST1, 2019 Round 1 - CT1/ST1 and Run Through</v>
      </c>
    </row>
    <row r="11" spans="1:11" x14ac:dyDescent="0.25">
      <c r="A11" t="str">
        <f>'HEE data origional'!A66</f>
        <v>Oral and Maxillo-facial Surgery ST3, 2019 Round 1 - CT1/ST1 and Run Through</v>
      </c>
    </row>
    <row r="12" spans="1:11" x14ac:dyDescent="0.25">
      <c r="A12" t="str">
        <f>'HEE data origional'!A67</f>
        <v>Otolaryngology ST3, 2019 Round 2 - ST3/ST4+</v>
      </c>
    </row>
    <row r="13" spans="1:11" x14ac:dyDescent="0.25">
      <c r="A13" t="str">
        <f>'HEE data origional'!A70</f>
        <v>Paediatric Surgery ST3, 2019 Round 2 - ST3/ST4+</v>
      </c>
    </row>
    <row r="14" spans="1:11" x14ac:dyDescent="0.25">
      <c r="A14" t="str">
        <f>'HEE data origional'!A77</f>
        <v>Plastic Surgery ST3, 2019 Round 2 - ST3/ST4+</v>
      </c>
    </row>
    <row r="15" spans="1:11" x14ac:dyDescent="0.25">
      <c r="A15" t="str">
        <f>'HEE data origional'!A86</f>
        <v>Trauma and Orthopaedic Surgery ST3, 2019 Round 2 - ST3/ST4+</v>
      </c>
    </row>
    <row r="16" spans="1:11" x14ac:dyDescent="0.25">
      <c r="A16" t="str">
        <f>'HEE data origional'!A87</f>
        <v>Urology ST3, 2019 Round 2 - ST3/ST4+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3"/>
  <sheetViews>
    <sheetView workbookViewId="0">
      <selection activeCell="J7" sqref="J7"/>
    </sheetView>
  </sheetViews>
  <sheetFormatPr defaultRowHeight="15" x14ac:dyDescent="0.25"/>
  <sheetData>
    <row r="1" spans="1:11" x14ac:dyDescent="0.25">
      <c r="A1" t="s">
        <v>0</v>
      </c>
      <c r="B1" t="s">
        <v>122</v>
      </c>
      <c r="C1" t="s">
        <v>14</v>
      </c>
      <c r="D1" t="s">
        <v>15</v>
      </c>
      <c r="E1" t="s">
        <v>16</v>
      </c>
      <c r="F1" t="s">
        <v>31</v>
      </c>
      <c r="G1" t="s">
        <v>123</v>
      </c>
      <c r="H1" t="s">
        <v>21</v>
      </c>
      <c r="I1" t="s">
        <v>7</v>
      </c>
      <c r="J1" t="s">
        <v>20</v>
      </c>
      <c r="K1" t="s">
        <v>22</v>
      </c>
    </row>
    <row r="2" spans="1:11" x14ac:dyDescent="0.25">
      <c r="A2" t="s">
        <v>124</v>
      </c>
      <c r="B2" s="15" t="e">
        <f>'GMC % by religion'!B7</f>
        <v>#DIV/0!</v>
      </c>
      <c r="C2" s="15" t="e">
        <f>'GMC % by religion'!C7</f>
        <v>#DIV/0!</v>
      </c>
      <c r="D2" s="15" t="e">
        <f>'GMC % by religion'!D7</f>
        <v>#DIV/0!</v>
      </c>
      <c r="E2" s="15" t="e">
        <f>'GMC % by religion'!E7</f>
        <v>#DIV/0!</v>
      </c>
      <c r="F2" s="15" t="e">
        <f>'GMC % by religion'!F7</f>
        <v>#DIV/0!</v>
      </c>
      <c r="G2" s="15" t="e">
        <f>'GMC % by religion'!G7</f>
        <v>#DIV/0!</v>
      </c>
      <c r="H2" s="15" t="e">
        <f>'GMC % by religion'!H7</f>
        <v>#DIV/0!</v>
      </c>
      <c r="I2" s="15" t="e">
        <f>'GMC % by religion'!I7</f>
        <v>#DIV/0!</v>
      </c>
      <c r="J2" s="15" t="e">
        <f>'GMC % by religion'!J7</f>
        <v>#DIV/0!</v>
      </c>
      <c r="K2" s="15" t="e">
        <f>'GMC % by religion'!K7</f>
        <v>#DIV/0!</v>
      </c>
    </row>
    <row r="3" spans="1:11" x14ac:dyDescent="0.25">
      <c r="A3" t="s">
        <v>125</v>
      </c>
      <c r="B3" s="15"/>
      <c r="C3" s="15"/>
      <c r="D3" s="15"/>
      <c r="E3" s="15"/>
      <c r="F3" s="15"/>
      <c r="G3" s="15"/>
      <c r="H3" s="15"/>
      <c r="I3" s="15"/>
      <c r="J3" s="15"/>
      <c r="K3" s="15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9"/>
  <sheetViews>
    <sheetView workbookViewId="0">
      <selection sqref="A1:K3"/>
    </sheetView>
  </sheetViews>
  <sheetFormatPr defaultRowHeight="15" x14ac:dyDescent="0.25"/>
  <sheetData>
    <row r="1" spans="1:11" x14ac:dyDescent="0.25">
      <c r="A1" t="s">
        <v>0</v>
      </c>
      <c r="B1" t="s">
        <v>122</v>
      </c>
      <c r="C1" t="s">
        <v>14</v>
      </c>
      <c r="D1" t="s">
        <v>15</v>
      </c>
      <c r="E1" t="s">
        <v>16</v>
      </c>
      <c r="F1" t="s">
        <v>31</v>
      </c>
      <c r="G1" t="s">
        <v>123</v>
      </c>
      <c r="H1" t="s">
        <v>21</v>
      </c>
      <c r="I1" t="s">
        <v>7</v>
      </c>
      <c r="J1" t="s">
        <v>20</v>
      </c>
      <c r="K1" t="s">
        <v>22</v>
      </c>
    </row>
    <row r="2" spans="1:11" x14ac:dyDescent="0.25">
      <c r="A2" t="s">
        <v>124</v>
      </c>
      <c r="B2" s="15" t="e">
        <f>'GMC % by religion'!B9</f>
        <v>#DIV/0!</v>
      </c>
      <c r="C2" s="15" t="e">
        <f>'GMC % by religion'!C9</f>
        <v>#DIV/0!</v>
      </c>
      <c r="D2" s="15" t="e">
        <f>'GMC % by religion'!D9</f>
        <v>#DIV/0!</v>
      </c>
      <c r="E2" s="15" t="e">
        <f>'GMC % by religion'!E9</f>
        <v>#DIV/0!</v>
      </c>
      <c r="F2" s="15" t="e">
        <f>'GMC % by religion'!F9</f>
        <v>#DIV/0!</v>
      </c>
      <c r="G2" s="15" t="e">
        <f>'GMC % by religion'!G9</f>
        <v>#DIV/0!</v>
      </c>
      <c r="H2" s="15" t="e">
        <f>'GMC % by religion'!H9</f>
        <v>#DIV/0!</v>
      </c>
      <c r="I2" s="15" t="e">
        <f>'GMC % by religion'!I9</f>
        <v>#DIV/0!</v>
      </c>
      <c r="J2" s="15" t="e">
        <f>'GMC % by religion'!J9</f>
        <v>#DIV/0!</v>
      </c>
      <c r="K2" s="15" t="e">
        <f>'GMC % by religion'!K9</f>
        <v>#DIV/0!</v>
      </c>
    </row>
    <row r="3" spans="1:11" x14ac:dyDescent="0.25">
      <c r="A3" t="s">
        <v>125</v>
      </c>
      <c r="B3" s="15">
        <f>'HEE data by religion'!B6</f>
        <v>3.5053554040895815E-2</v>
      </c>
      <c r="C3" s="15">
        <f>'HEE data by religion'!C6</f>
        <v>4.9382716049382713E-2</v>
      </c>
      <c r="D3" s="15">
        <f>'HEE data by religion'!D6</f>
        <v>5.979014056622451E-2</v>
      </c>
      <c r="E3" s="15">
        <f>'HEE data by religion'!E6</f>
        <v>6.3437926330150066E-2</v>
      </c>
      <c r="F3" s="15">
        <f>'HEE data by religion'!F6</f>
        <v>6.1191251744997677E-2</v>
      </c>
      <c r="G3" s="15">
        <f>'HEE data by religion'!G6</f>
        <v>6.741573033707865E-2</v>
      </c>
      <c r="H3" s="15">
        <f>'HEE data by religion'!H6</f>
        <v>5.2941176470588235E-2</v>
      </c>
      <c r="I3" s="15">
        <f>'HEE data by religion'!I6</f>
        <v>3.9348710990502037E-2</v>
      </c>
      <c r="J3" s="15">
        <f>'HEE data by religion'!J6</f>
        <v>3.6919831223628692E-2</v>
      </c>
      <c r="K3" s="15">
        <f>'HEE data by religion'!K6</f>
        <v>0</v>
      </c>
    </row>
    <row r="5" spans="1:11" x14ac:dyDescent="0.25">
      <c r="A5" t="str">
        <f>'HEE data origional'!A68</f>
        <v>Paediatric and perinatal pathology ST3, 2019 Round 2 - ST3/ST4+</v>
      </c>
    </row>
    <row r="6" spans="1:11" x14ac:dyDescent="0.25">
      <c r="A6" t="str">
        <f>'HEE data origional'!A69</f>
        <v>Paediatric Cardiology ST4, 2019 Round 2 - ST3/ST4+</v>
      </c>
    </row>
    <row r="7" spans="1:11" x14ac:dyDescent="0.25">
      <c r="A7" t="str">
        <f>'HEE data origional'!A71</f>
        <v>Paediatrics ST1, 2019 Round 1 - CT1/ST1 and Run Through &amp; Re-Advert</v>
      </c>
    </row>
    <row r="8" spans="1:11" x14ac:dyDescent="0.25">
      <c r="A8" t="str">
        <f>'HEE data origional'!A74</f>
        <v>Paediatrics ST3, 2019 Round 2 - ST3/ST4+</v>
      </c>
    </row>
    <row r="9" spans="1:11" x14ac:dyDescent="0.25">
      <c r="A9" t="str">
        <f>'HEE data origional'!A75</f>
        <v>Paediatrics ST4, 2019 Round 2 - ST3/ST4+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3"/>
  <sheetViews>
    <sheetView workbookViewId="0">
      <selection sqref="A1:K3"/>
    </sheetView>
  </sheetViews>
  <sheetFormatPr defaultRowHeight="15" x14ac:dyDescent="0.25"/>
  <sheetData>
    <row r="1" spans="1:11" x14ac:dyDescent="0.25">
      <c r="A1" t="s">
        <v>0</v>
      </c>
      <c r="B1" t="s">
        <v>122</v>
      </c>
      <c r="C1" t="s">
        <v>14</v>
      </c>
      <c r="D1" t="s">
        <v>15</v>
      </c>
      <c r="E1" t="s">
        <v>16</v>
      </c>
      <c r="F1" t="s">
        <v>31</v>
      </c>
      <c r="G1" t="s">
        <v>123</v>
      </c>
      <c r="H1" t="s">
        <v>21</v>
      </c>
      <c r="I1" t="s">
        <v>7</v>
      </c>
      <c r="J1" t="s">
        <v>20</v>
      </c>
      <c r="K1" t="s">
        <v>22</v>
      </c>
    </row>
    <row r="2" spans="1:11" x14ac:dyDescent="0.25">
      <c r="A2" t="s">
        <v>124</v>
      </c>
      <c r="B2" s="15" t="e">
        <f>'GMC % by religion'!B15</f>
        <v>#DIV/0!</v>
      </c>
      <c r="C2" s="15" t="e">
        <f>'GMC % by religion'!C15</f>
        <v>#DIV/0!</v>
      </c>
      <c r="D2" s="15" t="e">
        <f>'GMC % by religion'!D15</f>
        <v>#DIV/0!</v>
      </c>
      <c r="E2" s="15" t="e">
        <f>'GMC % by religion'!E15</f>
        <v>#DIV/0!</v>
      </c>
      <c r="F2" s="15" t="e">
        <f>'GMC % by religion'!F15</f>
        <v>#DIV/0!</v>
      </c>
      <c r="G2" s="15" t="e">
        <f>'GMC % by religion'!G15</f>
        <v>#DIV/0!</v>
      </c>
      <c r="H2" s="15" t="e">
        <f>'GMC % by religion'!H15</f>
        <v>#DIV/0!</v>
      </c>
      <c r="I2" s="15" t="e">
        <f>'GMC % by religion'!I15</f>
        <v>#DIV/0!</v>
      </c>
      <c r="J2" s="15" t="e">
        <f>'GMC % by religion'!J15</f>
        <v>#DIV/0!</v>
      </c>
      <c r="K2" s="15" t="e">
        <f>'GMC % by religion'!K15</f>
        <v>#DIV/0!</v>
      </c>
    </row>
    <row r="3" spans="1:11" x14ac:dyDescent="0.25">
      <c r="A3" t="s">
        <v>125</v>
      </c>
      <c r="B3" s="15">
        <f>'HEE data by religion'!B14</f>
        <v>7.5300227198961373E-2</v>
      </c>
      <c r="C3" s="15">
        <f>'HEE data by religion'!C14</f>
        <v>3.0864197530864196E-2</v>
      </c>
      <c r="D3" s="15">
        <f>'HEE data by religion'!D14</f>
        <v>7.8598297366858041E-2</v>
      </c>
      <c r="E3" s="15">
        <f>'HEE data by religion'!E14</f>
        <v>9.9590723055934513E-2</v>
      </c>
      <c r="F3" s="15">
        <f>'HEE data by religion'!F14</f>
        <v>9.0972545369939511E-2</v>
      </c>
      <c r="G3" s="15">
        <f>'HEE data by religion'!G14</f>
        <v>0.19101123595505617</v>
      </c>
      <c r="H3" s="15">
        <f>'HEE data by religion'!H14</f>
        <v>8.8235294117647065E-2</v>
      </c>
      <c r="I3" s="15">
        <f>'HEE data by religion'!I14</f>
        <v>7.7340569877883306E-2</v>
      </c>
      <c r="J3" s="15">
        <f>'HEE data by religion'!J14</f>
        <v>0.10583684950773559</v>
      </c>
      <c r="K3" s="15">
        <f>'HEE data by religion'!K14</f>
        <v>0</v>
      </c>
    </row>
    <row r="5" spans="1:11" x14ac:dyDescent="0.25">
      <c r="A5" t="str">
        <f>'HEE data origional'!A6</f>
        <v>Allergy ST3, 2019 Round 2 - ST3/ST4+</v>
      </c>
    </row>
    <row r="6" spans="1:11" x14ac:dyDescent="0.25">
      <c r="A6" t="str">
        <f>'HEE data origional'!A9</f>
        <v>Audio vestibular Medicine ST3, 2019 Round 2 - ST3/ST4+</v>
      </c>
    </row>
    <row r="7" spans="1:11" x14ac:dyDescent="0.25">
      <c r="A7" t="str">
        <f>'HEE data origional'!A15</f>
        <v>Clinical Genetics ST3, 2019 Round 2 - ST3/ST4+</v>
      </c>
    </row>
    <row r="8" spans="1:11" x14ac:dyDescent="0.25">
      <c r="A8" t="str">
        <f>'HEE data origional'!A16</f>
        <v>Clinical Neurophysiology ST3, 2019 Round 2 - ST3/ST4+</v>
      </c>
    </row>
    <row r="9" spans="1:11" x14ac:dyDescent="0.25">
      <c r="A9" t="str">
        <f>'HEE data origional'!A18</f>
        <v>Clinical Pharmacology and Therapeutics ST3, 2019 Round 2 - ST3/ST4+</v>
      </c>
    </row>
    <row r="10" spans="1:11" x14ac:dyDescent="0.25">
      <c r="A10" t="str">
        <f>'HEE data origional'!A21</f>
        <v>Community Sexual and Reproductive Health ST1, 2019 Round 1 - CT1/ST1 and Run Through</v>
      </c>
    </row>
    <row r="11" spans="1:11" x14ac:dyDescent="0.25">
      <c r="A11" t="str">
        <f>'HEE data origional'!A27</f>
        <v>Diagnostic neuropathology ST3, 2019 Round 2 - ST3/ST4+</v>
      </c>
    </row>
    <row r="12" spans="1:11" x14ac:dyDescent="0.25">
      <c r="A12" t="str">
        <f>'HEE data origional'!A41</f>
        <v>Genito-urinary Medicine ST3, 2019 Round 2 - ST3/ST4+</v>
      </c>
    </row>
    <row r="13" spans="1:11" x14ac:dyDescent="0.25">
      <c r="A13" t="str">
        <f>'HEE data origional'!A57</f>
        <v>Nuclear Medicine ST3, 2019 Round 1 - CT1/ST1 and Run Through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5"/>
  <sheetViews>
    <sheetView workbookViewId="0">
      <selection sqref="A1:K3"/>
    </sheetView>
  </sheetViews>
  <sheetFormatPr defaultRowHeight="15" x14ac:dyDescent="0.25"/>
  <sheetData>
    <row r="1" spans="1:11" x14ac:dyDescent="0.25">
      <c r="A1" t="s">
        <v>0</v>
      </c>
      <c r="B1" t="s">
        <v>122</v>
      </c>
      <c r="C1" t="s">
        <v>14</v>
      </c>
      <c r="D1" t="s">
        <v>15</v>
      </c>
      <c r="E1" t="s">
        <v>16</v>
      </c>
      <c r="F1" t="s">
        <v>31</v>
      </c>
      <c r="G1" t="s">
        <v>123</v>
      </c>
      <c r="H1" t="s">
        <v>21</v>
      </c>
      <c r="I1" t="s">
        <v>7</v>
      </c>
      <c r="J1" t="s">
        <v>20</v>
      </c>
      <c r="K1" t="s">
        <v>22</v>
      </c>
    </row>
    <row r="2" spans="1:11" x14ac:dyDescent="0.25">
      <c r="A2" t="s">
        <v>124</v>
      </c>
      <c r="B2" s="15" t="e">
        <f>'GMC % by religion'!B13</f>
        <v>#DIV/0!</v>
      </c>
      <c r="C2" s="15" t="e">
        <f>'GMC % by religion'!C13</f>
        <v>#DIV/0!</v>
      </c>
      <c r="D2" s="15" t="e">
        <f>'GMC % by religion'!D13</f>
        <v>#DIV/0!</v>
      </c>
      <c r="E2" s="15" t="e">
        <f>'GMC % by religion'!E13</f>
        <v>#DIV/0!</v>
      </c>
      <c r="F2" s="15" t="e">
        <f>'GMC % by religion'!F13</f>
        <v>#DIV/0!</v>
      </c>
      <c r="G2" s="15" t="e">
        <f>'GMC % by religion'!G13</f>
        <v>#DIV/0!</v>
      </c>
      <c r="H2" s="15" t="e">
        <f>'GMC % by religion'!H13</f>
        <v>#DIV/0!</v>
      </c>
      <c r="I2" s="15" t="e">
        <f>'GMC % by religion'!I13</f>
        <v>#DIV/0!</v>
      </c>
      <c r="J2" s="15" t="e">
        <f>'GMC % by religion'!J13</f>
        <v>#DIV/0!</v>
      </c>
      <c r="K2" s="15" t="e">
        <f>'GMC % by religion'!K13</f>
        <v>#DIV/0!</v>
      </c>
    </row>
    <row r="3" spans="1:11" x14ac:dyDescent="0.25">
      <c r="A3" t="s">
        <v>125</v>
      </c>
      <c r="B3" s="15">
        <f>'HEE data by religion'!B10</f>
        <v>1.0710808179162609E-2</v>
      </c>
      <c r="C3" s="15">
        <f>'HEE data by religion'!C10</f>
        <v>4.11522633744856E-3</v>
      </c>
      <c r="D3" s="15">
        <f>'HEE data by religion'!D10</f>
        <v>1.0294991090873094E-2</v>
      </c>
      <c r="E3" s="15">
        <f>'HEE data by religion'!E10</f>
        <v>8.8676671214188273E-3</v>
      </c>
      <c r="F3" s="15">
        <f>'HEE data by religion'!F10</f>
        <v>7.2126570497906004E-3</v>
      </c>
      <c r="G3" s="15">
        <f>'HEE data by religion'!G10</f>
        <v>2.247191011235955E-2</v>
      </c>
      <c r="H3" s="15">
        <f>'HEE data by religion'!H10</f>
        <v>0</v>
      </c>
      <c r="I3" s="15">
        <f>'HEE data by religion'!I10</f>
        <v>1.7639077340569877E-2</v>
      </c>
      <c r="J3" s="15">
        <f>'HEE data by religion'!J10</f>
        <v>1.3361462728551337E-2</v>
      </c>
      <c r="K3" s="15">
        <f>'HEE data by religion'!K10</f>
        <v>0</v>
      </c>
    </row>
    <row r="5" spans="1:11" x14ac:dyDescent="0.25">
      <c r="A5" t="str">
        <f>'HEE data origional'!A19</f>
        <v>Clinical Radiology ST1, 2019 Round 1 - CT1/ST1 and Run Through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5"/>
  <sheetViews>
    <sheetView workbookViewId="0">
      <selection activeCell="K14" sqref="K14"/>
    </sheetView>
  </sheetViews>
  <sheetFormatPr defaultRowHeight="15" x14ac:dyDescent="0.25"/>
  <sheetData>
    <row r="1" spans="1:11" x14ac:dyDescent="0.25">
      <c r="A1" t="s">
        <v>0</v>
      </c>
      <c r="B1" t="s">
        <v>122</v>
      </c>
      <c r="C1" t="s">
        <v>14</v>
      </c>
      <c r="D1" t="s">
        <v>15</v>
      </c>
      <c r="E1" t="s">
        <v>16</v>
      </c>
      <c r="F1" t="s">
        <v>31</v>
      </c>
      <c r="G1" t="s">
        <v>123</v>
      </c>
      <c r="H1" t="s">
        <v>21</v>
      </c>
      <c r="I1" t="s">
        <v>7</v>
      </c>
      <c r="J1" t="s">
        <v>20</v>
      </c>
      <c r="K1" t="s">
        <v>22</v>
      </c>
    </row>
    <row r="2" spans="1:11" x14ac:dyDescent="0.25">
      <c r="A2" t="s">
        <v>124</v>
      </c>
      <c r="B2" s="15" t="e">
        <f>'GMC % by religion'!B10</f>
        <v>#DIV/0!</v>
      </c>
      <c r="C2" s="15" t="e">
        <f>'GMC % by religion'!C10</f>
        <v>#DIV/0!</v>
      </c>
      <c r="D2" s="15" t="e">
        <f>'GMC % by religion'!D10</f>
        <v>#DIV/0!</v>
      </c>
      <c r="E2" s="15" t="e">
        <f>'GMC % by religion'!E10</f>
        <v>#DIV/0!</v>
      </c>
      <c r="F2" s="15" t="e">
        <f>'GMC % by religion'!F10</f>
        <v>#DIV/0!</v>
      </c>
      <c r="G2" s="15" t="e">
        <f>'GMC % by religion'!G10</f>
        <v>#DIV/0!</v>
      </c>
      <c r="H2" s="15" t="e">
        <f>'GMC % by religion'!H10</f>
        <v>#DIV/0!</v>
      </c>
      <c r="I2" s="15" t="e">
        <f>'GMC % by religion'!I10</f>
        <v>#DIV/0!</v>
      </c>
      <c r="J2" s="15" t="e">
        <f>'GMC % by religion'!J10</f>
        <v>#DIV/0!</v>
      </c>
      <c r="K2" s="15" t="e">
        <f>'GMC % by religion'!K10</f>
        <v>#DIV/0!</v>
      </c>
    </row>
    <row r="3" spans="1:11" x14ac:dyDescent="0.25">
      <c r="A3" t="s">
        <v>125</v>
      </c>
      <c r="B3" s="15">
        <f>'HEE data by religion'!B11</f>
        <v>4.3167802661473548E-2</v>
      </c>
      <c r="C3" s="15">
        <f>'HEE data by religion'!C11</f>
        <v>3.4979423868312758E-2</v>
      </c>
      <c r="D3" s="15">
        <f>'HEE data by religion'!D11</f>
        <v>3.2864779251633343E-2</v>
      </c>
      <c r="E3" s="15">
        <f>'HEE data by religion'!E11</f>
        <v>2.660300136425648E-2</v>
      </c>
      <c r="F3" s="15">
        <f>'HEE data by religion'!F11</f>
        <v>2.3499302000930665E-2</v>
      </c>
      <c r="G3" s="15">
        <f>'HEE data by religion'!G11</f>
        <v>0</v>
      </c>
      <c r="H3" s="15">
        <f>'HEE data by religion'!H11</f>
        <v>3.5294117647058823E-2</v>
      </c>
      <c r="I3" s="15">
        <f>'HEE data by religion'!I11</f>
        <v>4.4776119402985072E-2</v>
      </c>
      <c r="J3" s="15">
        <f>'HEE data by religion'!J11</f>
        <v>3.0942334739803096E-2</v>
      </c>
      <c r="K3" s="15">
        <f>'HEE data by religion'!K11</f>
        <v>0</v>
      </c>
    </row>
    <row r="5" spans="1:11" x14ac:dyDescent="0.25">
      <c r="A5" t="str">
        <f>'HEE data origional'!A44</f>
        <v>Histopathology ST1, 2019 Round 1 - CT1/ST1 and Run Through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>
      <selection activeCell="O5" sqref="O5"/>
    </sheetView>
  </sheetViews>
  <sheetFormatPr defaultRowHeight="15" x14ac:dyDescent="0.25"/>
  <cols>
    <col min="1" max="1" width="19.5703125" bestFit="1" customWidth="1"/>
  </cols>
  <sheetData>
    <row r="1" spans="1:12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21</v>
      </c>
      <c r="H1" t="s">
        <v>7</v>
      </c>
      <c r="I1" t="s">
        <v>19</v>
      </c>
      <c r="J1" t="s">
        <v>20</v>
      </c>
      <c r="K1" t="s">
        <v>22</v>
      </c>
      <c r="L1" t="s">
        <v>24</v>
      </c>
    </row>
    <row r="2" spans="1:12" x14ac:dyDescent="0.25">
      <c r="A2" t="s">
        <v>1</v>
      </c>
      <c r="B2" s="15" t="e">
        <f>SUM('GMC data'!C2/'GMC data'!$L$2)</f>
        <v>#DIV/0!</v>
      </c>
      <c r="C2" s="15" t="e">
        <f>SUM('GMC data'!D2/'GMC data'!$L$2)</f>
        <v>#DIV/0!</v>
      </c>
      <c r="D2" s="15" t="e">
        <f>SUM('GMC data'!E2/'GMC data'!$L$2)</f>
        <v>#DIV/0!</v>
      </c>
      <c r="E2" s="15" t="e">
        <f>SUM('GMC data'!G2/'GMC data'!$L$2)</f>
        <v>#DIV/0!</v>
      </c>
      <c r="F2" s="15" t="e">
        <f>SUM('GMC data'!F2/'GMC data'!$L$2)</f>
        <v>#DIV/0!</v>
      </c>
      <c r="G2" s="15" t="e">
        <f>SUM('GMC data'!H2/'GMC data'!$L$2)</f>
        <v>#DIV/0!</v>
      </c>
      <c r="H2" s="15" t="e">
        <f>SUM('GMC data'!I2/'GMC data'!$L$2)</f>
        <v>#DIV/0!</v>
      </c>
      <c r="I2" s="15" t="e">
        <f>SUM('GMC data'!B2/'GMC data'!$L$2)</f>
        <v>#DIV/0!</v>
      </c>
      <c r="J2" s="15" t="e">
        <f>SUM('GMC data'!P2/'GMC data'!$L$2)</f>
        <v>#DIV/0!</v>
      </c>
      <c r="K2" s="15" t="e">
        <f>SUM('GMC data'!O2/'GMC data'!$L$2)</f>
        <v>#DIV/0!</v>
      </c>
      <c r="L2" s="15" t="e">
        <f>SUM(B2:K2)</f>
        <v>#DIV/0!</v>
      </c>
    </row>
    <row r="3" spans="1:12" x14ac:dyDescent="0.25">
      <c r="A3" t="s">
        <v>2</v>
      </c>
      <c r="B3" s="15" t="e">
        <f>SUM('GMC data'!C3/'GMC data'!$L$3)</f>
        <v>#DIV/0!</v>
      </c>
      <c r="C3" s="15" t="e">
        <f>SUM('GMC data'!D3/'GMC data'!$L$3)</f>
        <v>#DIV/0!</v>
      </c>
      <c r="D3" s="15" t="e">
        <f>SUM('GMC data'!E3/'GMC data'!$L$3)</f>
        <v>#DIV/0!</v>
      </c>
      <c r="E3" s="15" t="e">
        <f>SUM('GMC data'!G3/'GMC data'!$L$3)</f>
        <v>#DIV/0!</v>
      </c>
      <c r="F3" s="15" t="e">
        <f>SUM('GMC data'!F3/'GMC data'!$L$3)</f>
        <v>#DIV/0!</v>
      </c>
      <c r="G3" s="15" t="e">
        <f>SUM('GMC data'!H3/'GMC data'!$L$3)</f>
        <v>#DIV/0!</v>
      </c>
      <c r="H3" s="15" t="e">
        <f>SUM('GMC data'!I3/'GMC data'!$L$3)</f>
        <v>#DIV/0!</v>
      </c>
      <c r="I3" s="15" t="e">
        <f>SUM('GMC data'!B3/'GMC data'!$L$3)</f>
        <v>#DIV/0!</v>
      </c>
      <c r="J3" s="15" t="e">
        <f>SUM('GMC data'!P3/'GMC data'!$L$3)</f>
        <v>#DIV/0!</v>
      </c>
      <c r="K3" s="15" t="e">
        <f>SUM('GMC data'!O3/'GMC data'!$L$3)</f>
        <v>#DIV/0!</v>
      </c>
      <c r="L3" s="15" t="e">
        <f t="shared" ref="L3:L15" si="0">SUM(B3:K3)</f>
        <v>#DIV/0!</v>
      </c>
    </row>
    <row r="4" spans="1:12" x14ac:dyDescent="0.25">
      <c r="A4" t="s">
        <v>23</v>
      </c>
      <c r="B4" s="15" t="e">
        <f>SUM('GMC data'!C4/'GMC data'!$L$4)</f>
        <v>#DIV/0!</v>
      </c>
      <c r="C4" s="15" t="e">
        <f>SUM('GMC data'!D4/'GMC data'!$L$4)</f>
        <v>#DIV/0!</v>
      </c>
      <c r="D4" s="15" t="e">
        <f>SUM('GMC data'!E4/'GMC data'!$L$4)</f>
        <v>#DIV/0!</v>
      </c>
      <c r="E4" s="15" t="e">
        <f>SUM('GMC data'!G4/'GMC data'!$L$4)</f>
        <v>#DIV/0!</v>
      </c>
      <c r="F4" s="15" t="e">
        <f>SUM('GMC data'!F4/'GMC data'!$L$4)</f>
        <v>#DIV/0!</v>
      </c>
      <c r="G4" s="15" t="e">
        <f>SUM('GMC data'!H4/'GMC data'!$L$4)</f>
        <v>#DIV/0!</v>
      </c>
      <c r="H4" s="15" t="e">
        <f>SUM('GMC data'!I4/'GMC data'!$L$4)</f>
        <v>#DIV/0!</v>
      </c>
      <c r="I4" s="15" t="e">
        <f>SUM('GMC data'!B4/'GMC data'!$L$4)</f>
        <v>#DIV/0!</v>
      </c>
      <c r="J4" s="15" t="e">
        <f>SUM('GMC data'!P4/'GMC data'!$L$4)</f>
        <v>#DIV/0!</v>
      </c>
      <c r="K4" s="15" t="e">
        <f>SUM('GMC data'!O4/'GMC data'!$L$4)</f>
        <v>#DIV/0!</v>
      </c>
      <c r="L4" s="15" t="e">
        <f t="shared" si="0"/>
        <v>#DIV/0!</v>
      </c>
    </row>
    <row r="5" spans="1:12" x14ac:dyDescent="0.25">
      <c r="A5" t="s">
        <v>3</v>
      </c>
      <c r="B5" s="15" t="e">
        <f>SUM('GMC data'!C5/'GMC data'!$L$5)</f>
        <v>#DIV/0!</v>
      </c>
      <c r="C5" s="15" t="e">
        <f>SUM('GMC data'!D5/'GMC data'!$L$5)</f>
        <v>#DIV/0!</v>
      </c>
      <c r="D5" s="15" t="e">
        <f>SUM('GMC data'!E5/'GMC data'!$L$5)</f>
        <v>#DIV/0!</v>
      </c>
      <c r="E5" s="15" t="e">
        <f>SUM('GMC data'!G5/'GMC data'!$L$5)</f>
        <v>#DIV/0!</v>
      </c>
      <c r="F5" s="15" t="e">
        <f>SUM('GMC data'!F5/'GMC data'!$L$5)</f>
        <v>#DIV/0!</v>
      </c>
      <c r="G5" s="15" t="e">
        <f>SUM('GMC data'!H5/'GMC data'!$L$5)</f>
        <v>#DIV/0!</v>
      </c>
      <c r="H5" s="15" t="e">
        <f>SUM('GMC data'!I5/'GMC data'!$L$5)</f>
        <v>#DIV/0!</v>
      </c>
      <c r="I5" s="15" t="e">
        <f>SUM('GMC data'!B5/'GMC data'!$L$5)</f>
        <v>#DIV/0!</v>
      </c>
      <c r="J5" s="15" t="e">
        <f>SUM('GMC data'!P5/'GMC data'!$L$5)</f>
        <v>#DIV/0!</v>
      </c>
      <c r="K5" s="15" t="e">
        <f>SUM('GMC data'!O5/'GMC data'!$L$5)</f>
        <v>#DIV/0!</v>
      </c>
      <c r="L5" s="15" t="e">
        <f t="shared" si="0"/>
        <v>#DIV/0!</v>
      </c>
    </row>
    <row r="6" spans="1:12" x14ac:dyDescent="0.25">
      <c r="A6" t="s">
        <v>4</v>
      </c>
      <c r="B6" s="15" t="e">
        <f>SUM('GMC data'!C6/'GMC data'!$L$6)</f>
        <v>#DIV/0!</v>
      </c>
      <c r="C6" s="15" t="e">
        <f>SUM('GMC data'!D6/'GMC data'!$L$6)</f>
        <v>#DIV/0!</v>
      </c>
      <c r="D6" s="15" t="e">
        <f>SUM('GMC data'!E6/'GMC data'!$L$6)</f>
        <v>#DIV/0!</v>
      </c>
      <c r="E6" s="15" t="e">
        <f>SUM('GMC data'!G6/'GMC data'!$L$6)</f>
        <v>#DIV/0!</v>
      </c>
      <c r="F6" s="15" t="e">
        <f>SUM('GMC data'!F6/'GMC data'!$L$6)</f>
        <v>#DIV/0!</v>
      </c>
      <c r="G6" s="15" t="e">
        <f>SUM('GMC data'!H6/'GMC data'!$L$6)</f>
        <v>#DIV/0!</v>
      </c>
      <c r="H6" s="15" t="e">
        <f>SUM('GMC data'!I6/'GMC data'!$L$6)</f>
        <v>#DIV/0!</v>
      </c>
      <c r="I6" s="15" t="e">
        <f>SUM('GMC data'!B6/'GMC data'!$L$6)</f>
        <v>#DIV/0!</v>
      </c>
      <c r="J6" s="15" t="e">
        <f>SUM('GMC data'!P6/'GMC data'!$L$6)</f>
        <v>#DIV/0!</v>
      </c>
      <c r="K6" s="15" t="e">
        <f>SUM('GMC data'!O6/'GMC data'!$L$6)</f>
        <v>#DIV/0!</v>
      </c>
      <c r="L6" s="15" t="e">
        <f t="shared" si="0"/>
        <v>#DIV/0!</v>
      </c>
    </row>
    <row r="7" spans="1:12" x14ac:dyDescent="0.25">
      <c r="A7" t="s">
        <v>5</v>
      </c>
      <c r="B7" s="15" t="e">
        <f>SUM('GMC data'!C7/'GMC data'!$L$7)</f>
        <v>#DIV/0!</v>
      </c>
      <c r="C7" s="15" t="e">
        <f>SUM('GMC data'!D7/'GMC data'!$L$7)</f>
        <v>#DIV/0!</v>
      </c>
      <c r="D7" s="15" t="e">
        <f>SUM('GMC data'!E7/'GMC data'!$L$7)</f>
        <v>#DIV/0!</v>
      </c>
      <c r="E7" s="15" t="e">
        <f>SUM('GMC data'!G7/'GMC data'!$L$7)</f>
        <v>#DIV/0!</v>
      </c>
      <c r="F7" s="15" t="e">
        <f>SUM('GMC data'!F7/'GMC data'!$L$7)</f>
        <v>#DIV/0!</v>
      </c>
      <c r="G7" s="15" t="e">
        <f>SUM('GMC data'!H7/'GMC data'!$L$7)</f>
        <v>#DIV/0!</v>
      </c>
      <c r="H7" s="15" t="e">
        <f>SUM('GMC data'!I7/'GMC data'!$L$7)</f>
        <v>#DIV/0!</v>
      </c>
      <c r="I7" s="15" t="e">
        <f>SUM('GMC data'!B7/'GMC data'!$L$7)</f>
        <v>#DIV/0!</v>
      </c>
      <c r="J7" s="15" t="e">
        <f>SUM('GMC data'!P7/'GMC data'!$L$7)</f>
        <v>#DIV/0!</v>
      </c>
      <c r="K7" s="15" t="e">
        <f>SUM('GMC data'!O7/'GMC data'!$L$7)</f>
        <v>#DIV/0!</v>
      </c>
      <c r="L7" s="15" t="e">
        <f t="shared" si="0"/>
        <v>#DIV/0!</v>
      </c>
    </row>
    <row r="8" spans="1:12" x14ac:dyDescent="0.25">
      <c r="A8" t="s">
        <v>6</v>
      </c>
      <c r="B8" s="15" t="e">
        <f>SUM('GMC data'!C8/'GMC data'!$L$8)</f>
        <v>#DIV/0!</v>
      </c>
      <c r="C8" s="15" t="e">
        <f>SUM('GMC data'!D8/'GMC data'!$L$8)</f>
        <v>#DIV/0!</v>
      </c>
      <c r="D8" s="15" t="e">
        <f>SUM('GMC data'!E8/'GMC data'!$L$8)</f>
        <v>#DIV/0!</v>
      </c>
      <c r="E8" s="15" t="e">
        <f>SUM('GMC data'!G8/'GMC data'!$L$8)</f>
        <v>#DIV/0!</v>
      </c>
      <c r="F8" s="15" t="e">
        <f>SUM('GMC data'!F8/'GMC data'!$L$8)</f>
        <v>#DIV/0!</v>
      </c>
      <c r="G8" s="15" t="e">
        <f>SUM('GMC data'!H8/'GMC data'!$L$8)</f>
        <v>#DIV/0!</v>
      </c>
      <c r="H8" s="15" t="e">
        <f>SUM('GMC data'!I8/'GMC data'!$L$8)</f>
        <v>#DIV/0!</v>
      </c>
      <c r="I8" s="15" t="e">
        <f>SUM('GMC data'!B8/'GMC data'!$L$8)</f>
        <v>#DIV/0!</v>
      </c>
      <c r="J8" s="15" t="e">
        <f>SUM('GMC data'!P8/'GMC data'!$L$8)</f>
        <v>#DIV/0!</v>
      </c>
      <c r="K8" s="15" t="e">
        <f>SUM('GMC data'!O8/'GMC data'!$L$8)</f>
        <v>#DIV/0!</v>
      </c>
      <c r="L8" s="15" t="e">
        <f t="shared" si="0"/>
        <v>#DIV/0!</v>
      </c>
    </row>
    <row r="9" spans="1:12" x14ac:dyDescent="0.25">
      <c r="A9" t="s">
        <v>8</v>
      </c>
      <c r="B9" s="15" t="e">
        <f>SUM('GMC data'!C9/'GMC data'!$L$9)</f>
        <v>#DIV/0!</v>
      </c>
      <c r="C9" s="15" t="e">
        <f>SUM('GMC data'!D9/'GMC data'!$L$9)</f>
        <v>#DIV/0!</v>
      </c>
      <c r="D9" s="15" t="e">
        <f>SUM('GMC data'!E9/'GMC data'!$L$9)</f>
        <v>#DIV/0!</v>
      </c>
      <c r="E9" s="15" t="e">
        <f>SUM('GMC data'!G9/'GMC data'!$L$9)</f>
        <v>#DIV/0!</v>
      </c>
      <c r="F9" s="15" t="e">
        <f>SUM('GMC data'!F9/'GMC data'!$L$9)</f>
        <v>#DIV/0!</v>
      </c>
      <c r="G9" s="15" t="e">
        <f>SUM('GMC data'!H9/'GMC data'!$L$9)</f>
        <v>#DIV/0!</v>
      </c>
      <c r="H9" s="15" t="e">
        <f>SUM('GMC data'!I9/'GMC data'!$L$9)</f>
        <v>#DIV/0!</v>
      </c>
      <c r="I9" s="15" t="e">
        <f>SUM('GMC data'!B9/'GMC data'!$L$9)</f>
        <v>#DIV/0!</v>
      </c>
      <c r="J9" s="15" t="e">
        <f>SUM('GMC data'!P9/'GMC data'!$L$9)</f>
        <v>#DIV/0!</v>
      </c>
      <c r="K9" s="15" t="e">
        <f>SUM('GMC data'!O9/'GMC data'!$L$9)</f>
        <v>#DIV/0!</v>
      </c>
      <c r="L9" s="15" t="e">
        <f t="shared" si="0"/>
        <v>#DIV/0!</v>
      </c>
    </row>
    <row r="10" spans="1:12" x14ac:dyDescent="0.25">
      <c r="A10" t="s">
        <v>9</v>
      </c>
      <c r="B10" s="15" t="e">
        <f>SUM('GMC data'!C10/'GMC data'!$L$10)</f>
        <v>#DIV/0!</v>
      </c>
      <c r="C10" s="15" t="e">
        <f>SUM('GMC data'!D10/'GMC data'!$L$10)</f>
        <v>#DIV/0!</v>
      </c>
      <c r="D10" s="15" t="e">
        <f>SUM('GMC data'!E10/'GMC data'!$L$10)</f>
        <v>#DIV/0!</v>
      </c>
      <c r="E10" s="15" t="e">
        <f>SUM('GMC data'!G10/'GMC data'!$L$10)</f>
        <v>#DIV/0!</v>
      </c>
      <c r="F10" s="15" t="e">
        <f>SUM('GMC data'!F10/'GMC data'!$L$10)</f>
        <v>#DIV/0!</v>
      </c>
      <c r="G10" s="15" t="e">
        <f>SUM('GMC data'!H10/'GMC data'!$L$10)</f>
        <v>#DIV/0!</v>
      </c>
      <c r="H10" s="15" t="e">
        <f>SUM('GMC data'!I10/'GMC data'!$L$10)</f>
        <v>#DIV/0!</v>
      </c>
      <c r="I10" s="15" t="e">
        <f>SUM('GMC data'!B10/'GMC data'!$L$10)</f>
        <v>#DIV/0!</v>
      </c>
      <c r="J10" s="15" t="e">
        <f>SUM('GMC data'!P10/'GMC data'!$L$10)</f>
        <v>#DIV/0!</v>
      </c>
      <c r="K10" s="15" t="e">
        <f>SUM('GMC data'!O10/'GMC data'!$L$10)</f>
        <v>#DIV/0!</v>
      </c>
      <c r="L10" s="15" t="e">
        <f t="shared" si="0"/>
        <v>#DIV/0!</v>
      </c>
    </row>
    <row r="11" spans="1:12" x14ac:dyDescent="0.25">
      <c r="A11" t="s">
        <v>10</v>
      </c>
      <c r="B11" s="15" t="e">
        <f>SUM('GMC data'!C11/'GMC data'!$L11)</f>
        <v>#DIV/0!</v>
      </c>
      <c r="C11" s="15" t="e">
        <f>SUM('GMC data'!D11/'GMC data'!$L11)</f>
        <v>#DIV/0!</v>
      </c>
      <c r="D11" s="15" t="e">
        <f>SUM('GMC data'!E11/'GMC data'!$L11)</f>
        <v>#DIV/0!</v>
      </c>
      <c r="E11" s="15" t="e">
        <f>SUM('GMC data'!G11/'GMC data'!$L11)</f>
        <v>#DIV/0!</v>
      </c>
      <c r="F11" s="15" t="e">
        <f>SUM('GMC data'!F11/'GMC data'!$L11)</f>
        <v>#DIV/0!</v>
      </c>
      <c r="G11" s="15" t="e">
        <f>SUM('GMC data'!H11/'GMC data'!$L11)</f>
        <v>#DIV/0!</v>
      </c>
      <c r="H11" s="15" t="e">
        <f>SUM('GMC data'!I11/'GMC data'!$L11)</f>
        <v>#DIV/0!</v>
      </c>
      <c r="I11" s="15" t="e">
        <f>SUM('GMC data'!B11/'GMC data'!$L11)</f>
        <v>#DIV/0!</v>
      </c>
      <c r="J11" s="15" t="e">
        <f>SUM('GMC data'!P11/'GMC data'!$L11)</f>
        <v>#DIV/0!</v>
      </c>
      <c r="K11" s="15" t="e">
        <f>SUM('GMC data'!O11/'GMC data'!$L11)</f>
        <v>#DIV/0!</v>
      </c>
      <c r="L11" s="15" t="e">
        <f t="shared" si="0"/>
        <v>#DIV/0!</v>
      </c>
    </row>
    <row r="12" spans="1:12" x14ac:dyDescent="0.25">
      <c r="A12" t="s">
        <v>11</v>
      </c>
      <c r="B12" s="15" t="e">
        <f>SUM('GMC data'!C12/'GMC data'!$L$12)</f>
        <v>#DIV/0!</v>
      </c>
      <c r="C12" s="15" t="e">
        <f>SUM('GMC data'!D12/'GMC data'!$L$12)</f>
        <v>#DIV/0!</v>
      </c>
      <c r="D12" s="15" t="e">
        <f>SUM('GMC data'!E12/'GMC data'!$L$12)</f>
        <v>#DIV/0!</v>
      </c>
      <c r="E12" s="15" t="e">
        <f>SUM('GMC data'!G12/'GMC data'!$L$12)</f>
        <v>#DIV/0!</v>
      </c>
      <c r="F12" s="15" t="e">
        <f>SUM('GMC data'!F12/'GMC data'!$L$12)</f>
        <v>#DIV/0!</v>
      </c>
      <c r="G12" s="15" t="e">
        <f>SUM('GMC data'!H12/'GMC data'!$L$12)</f>
        <v>#DIV/0!</v>
      </c>
      <c r="H12" s="15" t="e">
        <f>SUM('GMC data'!I12/'GMC data'!$L$12)</f>
        <v>#DIV/0!</v>
      </c>
      <c r="I12" s="15" t="e">
        <f>SUM('GMC data'!B12/'GMC data'!$L$12)</f>
        <v>#DIV/0!</v>
      </c>
      <c r="J12" s="15" t="e">
        <f>SUM('GMC data'!P12/'GMC data'!$L$12)</f>
        <v>#DIV/0!</v>
      </c>
      <c r="K12" s="15" t="e">
        <f>SUM('GMC data'!O12/'GMC data'!$L$12)</f>
        <v>#DIV/0!</v>
      </c>
      <c r="L12" s="15" t="e">
        <f t="shared" si="0"/>
        <v>#DIV/0!</v>
      </c>
    </row>
    <row r="13" spans="1:12" x14ac:dyDescent="0.25">
      <c r="A13" t="s">
        <v>12</v>
      </c>
      <c r="B13" s="15" t="e">
        <f>SUM('GMC data'!C13/'GMC data'!$L$13)</f>
        <v>#DIV/0!</v>
      </c>
      <c r="C13" s="15" t="e">
        <f>SUM('GMC data'!D13/'GMC data'!$L$13)</f>
        <v>#DIV/0!</v>
      </c>
      <c r="D13" s="15" t="e">
        <f>SUM('GMC data'!E13/'GMC data'!$L$13)</f>
        <v>#DIV/0!</v>
      </c>
      <c r="E13" s="15" t="e">
        <f>SUM('GMC data'!G13/'GMC data'!$L$13)</f>
        <v>#DIV/0!</v>
      </c>
      <c r="F13" s="15" t="e">
        <f>SUM('GMC data'!F13/'GMC data'!$L$13)</f>
        <v>#DIV/0!</v>
      </c>
      <c r="G13" s="15" t="e">
        <f>SUM('GMC data'!H13/'GMC data'!$L$13)</f>
        <v>#DIV/0!</v>
      </c>
      <c r="H13" s="15" t="e">
        <f>SUM('GMC data'!I13/'GMC data'!$L$13)</f>
        <v>#DIV/0!</v>
      </c>
      <c r="I13" s="15" t="e">
        <f>SUM('GMC data'!B13/'GMC data'!$L$13)</f>
        <v>#DIV/0!</v>
      </c>
      <c r="J13" s="15" t="e">
        <f>SUM('GMC data'!P13/'GMC data'!$L$13)</f>
        <v>#DIV/0!</v>
      </c>
      <c r="K13" s="15" t="e">
        <f>SUM('GMC data'!O13/'GMC data'!$L$13)</f>
        <v>#DIV/0!</v>
      </c>
      <c r="L13" s="15" t="e">
        <f t="shared" si="0"/>
        <v>#DIV/0!</v>
      </c>
    </row>
    <row r="14" spans="1:12" x14ac:dyDescent="0.25">
      <c r="A14" t="s">
        <v>13</v>
      </c>
      <c r="B14" s="15" t="e">
        <f>SUM('GMC data'!C14/'GMC data'!$L$14)</f>
        <v>#DIV/0!</v>
      </c>
      <c r="C14" s="15" t="e">
        <f>SUM('GMC data'!D14/'GMC data'!$L$14)</f>
        <v>#DIV/0!</v>
      </c>
      <c r="D14" s="15" t="e">
        <f>SUM('GMC data'!E14/'GMC data'!$L$14)</f>
        <v>#DIV/0!</v>
      </c>
      <c r="E14" s="15" t="e">
        <f>SUM('GMC data'!G14/'GMC data'!$L$14)</f>
        <v>#DIV/0!</v>
      </c>
      <c r="F14" s="15" t="e">
        <f>SUM('GMC data'!F14/'GMC data'!$L$14)</f>
        <v>#DIV/0!</v>
      </c>
      <c r="G14" s="15" t="e">
        <f>SUM('GMC data'!H14/'GMC data'!$L$14)</f>
        <v>#DIV/0!</v>
      </c>
      <c r="H14" s="15" t="e">
        <f>SUM('GMC data'!I14/'GMC data'!$L$14)</f>
        <v>#DIV/0!</v>
      </c>
      <c r="I14" s="15" t="e">
        <f>SUM('GMC data'!B14/'GMC data'!$L$14)</f>
        <v>#DIV/0!</v>
      </c>
      <c r="J14" s="15" t="e">
        <f>SUM('GMC data'!P14/'GMC data'!$L$14)</f>
        <v>#DIV/0!</v>
      </c>
      <c r="K14" s="15" t="e">
        <f>SUM('GMC data'!O14/'GMC data'!$L$14)</f>
        <v>#DIV/0!</v>
      </c>
      <c r="L14" s="15" t="e">
        <f t="shared" si="0"/>
        <v>#DIV/0!</v>
      </c>
    </row>
    <row r="15" spans="1:12" x14ac:dyDescent="0.25">
      <c r="A15" t="s">
        <v>7</v>
      </c>
      <c r="B15" s="15" t="e">
        <f>SUM('GMC data'!C15/'GMC data'!$L$15)</f>
        <v>#DIV/0!</v>
      </c>
      <c r="C15" s="15" t="e">
        <f>SUM('GMC data'!D15/'GMC data'!$L$15)</f>
        <v>#DIV/0!</v>
      </c>
      <c r="D15" s="15" t="e">
        <f>SUM('GMC data'!E15/'GMC data'!$L$15)</f>
        <v>#DIV/0!</v>
      </c>
      <c r="E15" s="15" t="e">
        <f>SUM('GMC data'!G15/'GMC data'!$L$15)</f>
        <v>#DIV/0!</v>
      </c>
      <c r="F15" s="15" t="e">
        <f>SUM('GMC data'!F15/'GMC data'!$L$15)</f>
        <v>#DIV/0!</v>
      </c>
      <c r="G15" s="15" t="e">
        <f>SUM('GMC data'!H15/'GMC data'!$L$15)</f>
        <v>#DIV/0!</v>
      </c>
      <c r="H15" s="15" t="e">
        <f>SUM('GMC data'!I15/'GMC data'!$L$15)</f>
        <v>#DIV/0!</v>
      </c>
      <c r="I15" s="15" t="e">
        <f>SUM('GMC data'!B15/'GMC data'!$L$15)</f>
        <v>#DIV/0!</v>
      </c>
      <c r="J15" s="15" t="e">
        <f>SUM('GMC data'!P15/'GMC data'!$L$15)</f>
        <v>#DIV/0!</v>
      </c>
      <c r="K15" s="15" t="e">
        <f>SUM('GMC data'!O15/'GMC data'!$L$15)</f>
        <v>#DIV/0!</v>
      </c>
      <c r="L15" s="15" t="e">
        <f t="shared" si="0"/>
        <v>#DIV/0!</v>
      </c>
    </row>
    <row r="16" spans="1:12" x14ac:dyDescent="0.25">
      <c r="A16" t="s">
        <v>24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zoomScale="94" zoomScaleNormal="150" workbookViewId="0">
      <selection activeCell="N12" sqref="N12"/>
    </sheetView>
  </sheetViews>
  <sheetFormatPr defaultRowHeight="15" x14ac:dyDescent="0.25"/>
  <cols>
    <col min="1" max="1" width="19.5703125" bestFit="1" customWidth="1"/>
    <col min="2" max="2" width="10" bestFit="1" customWidth="1"/>
    <col min="3" max="3" width="8.42578125" bestFit="1" customWidth="1"/>
    <col min="4" max="4" width="12.5703125" bestFit="1" customWidth="1"/>
    <col min="5" max="9" width="8.42578125" bestFit="1" customWidth="1"/>
    <col min="10" max="10" width="8.85546875" bestFit="1" customWidth="1"/>
    <col min="11" max="11" width="8.5703125" bestFit="1" customWidth="1"/>
  </cols>
  <sheetData>
    <row r="1" spans="1:11" x14ac:dyDescent="0.25">
      <c r="A1" t="s">
        <v>0</v>
      </c>
      <c r="B1" t="s">
        <v>19</v>
      </c>
      <c r="C1" t="s">
        <v>14</v>
      </c>
      <c r="D1" t="s">
        <v>15</v>
      </c>
      <c r="E1" t="s">
        <v>16</v>
      </c>
      <c r="F1" t="s">
        <v>31</v>
      </c>
      <c r="G1" t="s">
        <v>123</v>
      </c>
      <c r="H1" t="s">
        <v>21</v>
      </c>
      <c r="I1" t="s">
        <v>7</v>
      </c>
      <c r="J1" t="s">
        <v>20</v>
      </c>
      <c r="K1" t="s">
        <v>22</v>
      </c>
    </row>
    <row r="2" spans="1:11" x14ac:dyDescent="0.25">
      <c r="A2" t="s">
        <v>1</v>
      </c>
      <c r="B2" s="15" t="e">
        <f>SUM('GMC data'!B2/'GMC data'!$B$16)</f>
        <v>#DIV/0!</v>
      </c>
      <c r="C2" s="15" t="e">
        <f>SUM('GMC data'!C2/'GMC data'!$C$16)</f>
        <v>#DIV/0!</v>
      </c>
      <c r="D2" s="15" t="e">
        <f>SUM('GMC data'!D2/'GMC data'!$D$16)</f>
        <v>#DIV/0!</v>
      </c>
      <c r="E2" s="15" t="e">
        <f>SUM('GMC data'!E2/'GMC data'!$E$16)</f>
        <v>#DIV/0!</v>
      </c>
      <c r="F2" s="15" t="e">
        <f>SUM('GMC data'!F2/'GMC data'!$G$16)</f>
        <v>#DIV/0!</v>
      </c>
      <c r="G2" s="15" t="e">
        <f>SUM('GMC data'!G2/'GMC data'!$F$16)</f>
        <v>#DIV/0!</v>
      </c>
      <c r="H2" s="15" t="e">
        <f>SUM('GMC data'!H2/'GMC data'!$H$16)</f>
        <v>#DIV/0!</v>
      </c>
      <c r="I2" s="15" t="e">
        <f>SUM('GMC data'!I2/'GMC data'!$I$16)</f>
        <v>#DIV/0!</v>
      </c>
      <c r="J2" s="15" t="e">
        <f>SUM('GMC data'!P2/'GMC data'!$J$16)</f>
        <v>#DIV/0!</v>
      </c>
      <c r="K2" s="15" t="e">
        <f>SUM('GMC data'!O2/'GMC data'!$K$16)</f>
        <v>#DIV/0!</v>
      </c>
    </row>
    <row r="3" spans="1:11" x14ac:dyDescent="0.25">
      <c r="A3" t="s">
        <v>2</v>
      </c>
      <c r="B3" s="15" t="e">
        <f>SUM('GMC data'!B3/'GMC data'!$B$16)</f>
        <v>#DIV/0!</v>
      </c>
      <c r="C3" s="15" t="e">
        <f>SUM('GMC data'!C3/'GMC data'!$C$16)</f>
        <v>#DIV/0!</v>
      </c>
      <c r="D3" s="15" t="e">
        <f>SUM('GMC data'!D3/'GMC data'!$D$16)</f>
        <v>#DIV/0!</v>
      </c>
      <c r="E3" s="15" t="e">
        <f>SUM('GMC data'!E3/'GMC data'!$E$16)</f>
        <v>#DIV/0!</v>
      </c>
      <c r="F3" s="15" t="e">
        <f>SUM('GMC data'!F3/'GMC data'!$G$16)</f>
        <v>#DIV/0!</v>
      </c>
      <c r="G3" s="15" t="e">
        <f>SUM('GMC data'!G3/'GMC data'!$F$16)</f>
        <v>#DIV/0!</v>
      </c>
      <c r="H3" s="15" t="e">
        <f>SUM('GMC data'!H3/'GMC data'!$H$16)</f>
        <v>#DIV/0!</v>
      </c>
      <c r="I3" s="15" t="e">
        <f>SUM('GMC data'!I3/'GMC data'!$I$16)</f>
        <v>#DIV/0!</v>
      </c>
      <c r="J3" s="15" t="e">
        <f>SUM('GMC data'!P3/'GMC data'!$J$16)</f>
        <v>#DIV/0!</v>
      </c>
      <c r="K3" s="15" t="e">
        <f>SUM('GMC data'!O3/'GMC data'!$K$16)</f>
        <v>#DIV/0!</v>
      </c>
    </row>
    <row r="4" spans="1:11" x14ac:dyDescent="0.25">
      <c r="A4" t="s">
        <v>23</v>
      </c>
      <c r="B4" s="15" t="e">
        <f>SUM('GMC data'!B4/'GMC data'!$B$16)</f>
        <v>#DIV/0!</v>
      </c>
      <c r="C4" s="15" t="e">
        <f>SUM('GMC data'!C4/'GMC data'!$C$16)</f>
        <v>#DIV/0!</v>
      </c>
      <c r="D4" s="15" t="e">
        <f>SUM('GMC data'!D4/'GMC data'!$D$16)</f>
        <v>#DIV/0!</v>
      </c>
      <c r="E4" s="15" t="e">
        <f>SUM('GMC data'!E4/'GMC data'!$E$16)</f>
        <v>#DIV/0!</v>
      </c>
      <c r="F4" s="15" t="e">
        <f>SUM('GMC data'!F4/'GMC data'!$G$16)</f>
        <v>#DIV/0!</v>
      </c>
      <c r="G4" s="15" t="e">
        <f>SUM('GMC data'!G4/'GMC data'!$F$16)</f>
        <v>#DIV/0!</v>
      </c>
      <c r="H4" s="15" t="e">
        <f>SUM('GMC data'!H4/'GMC data'!$H$16)</f>
        <v>#DIV/0!</v>
      </c>
      <c r="I4" s="15" t="e">
        <f>SUM('GMC data'!I4/'GMC data'!$I$16)</f>
        <v>#DIV/0!</v>
      </c>
      <c r="J4" s="15" t="e">
        <f>SUM('GMC data'!P4/'GMC data'!$J$16)</f>
        <v>#DIV/0!</v>
      </c>
      <c r="K4" s="15" t="e">
        <f>SUM('GMC data'!O4/'GMC data'!$K$16)</f>
        <v>#DIV/0!</v>
      </c>
    </row>
    <row r="5" spans="1:11" x14ac:dyDescent="0.25">
      <c r="A5" t="s">
        <v>3</v>
      </c>
      <c r="B5" s="15" t="e">
        <f>SUM('GMC data'!B5/'GMC data'!$B$16)</f>
        <v>#DIV/0!</v>
      </c>
      <c r="C5" s="15" t="e">
        <f>SUM('GMC data'!C5/'GMC data'!$C$16)</f>
        <v>#DIV/0!</v>
      </c>
      <c r="D5" s="15" t="e">
        <f>SUM('GMC data'!D5/'GMC data'!$D$16)</f>
        <v>#DIV/0!</v>
      </c>
      <c r="E5" s="15" t="e">
        <f>SUM('GMC data'!E5/'GMC data'!$E$16)</f>
        <v>#DIV/0!</v>
      </c>
      <c r="F5" s="15" t="e">
        <f>SUM('GMC data'!F5/'GMC data'!$G$16)</f>
        <v>#DIV/0!</v>
      </c>
      <c r="G5" s="15" t="e">
        <f>SUM('GMC data'!G5/'GMC data'!$F$16)</f>
        <v>#DIV/0!</v>
      </c>
      <c r="H5" s="15" t="e">
        <f>SUM('GMC data'!H5/'GMC data'!$H$16)</f>
        <v>#DIV/0!</v>
      </c>
      <c r="I5" s="15" t="e">
        <f>SUM('GMC data'!I5/'GMC data'!$I$16)</f>
        <v>#DIV/0!</v>
      </c>
      <c r="J5" s="15" t="e">
        <f>SUM('GMC data'!P5/'GMC data'!$J$16)</f>
        <v>#DIV/0!</v>
      </c>
      <c r="K5" s="15" t="e">
        <f>SUM('GMC data'!O5/'GMC data'!$K$16)</f>
        <v>#DIV/0!</v>
      </c>
    </row>
    <row r="6" spans="1:11" x14ac:dyDescent="0.25">
      <c r="A6" t="s">
        <v>4</v>
      </c>
      <c r="B6" s="15" t="e">
        <f>SUM('GMC data'!B6/'GMC data'!$B$16)</f>
        <v>#DIV/0!</v>
      </c>
      <c r="C6" s="15" t="e">
        <f>SUM('GMC data'!C6/'GMC data'!$C$16)</f>
        <v>#DIV/0!</v>
      </c>
      <c r="D6" s="15" t="e">
        <f>SUM('GMC data'!D6/'GMC data'!$D$16)</f>
        <v>#DIV/0!</v>
      </c>
      <c r="E6" s="15" t="e">
        <f>SUM('GMC data'!E6/'GMC data'!$E$16)</f>
        <v>#DIV/0!</v>
      </c>
      <c r="F6" s="15" t="e">
        <f>SUM('GMC data'!F6/'GMC data'!$G$16)</f>
        <v>#DIV/0!</v>
      </c>
      <c r="G6" s="15" t="e">
        <f>SUM('GMC data'!G6/'GMC data'!$F$16)</f>
        <v>#DIV/0!</v>
      </c>
      <c r="H6" s="15" t="e">
        <f>SUM('GMC data'!H6/'GMC data'!$H$16)</f>
        <v>#DIV/0!</v>
      </c>
      <c r="I6" s="15" t="e">
        <f>SUM('GMC data'!I6/'GMC data'!$I$16)</f>
        <v>#DIV/0!</v>
      </c>
      <c r="J6" s="15" t="e">
        <f>SUM('GMC data'!P6/'GMC data'!$J$16)</f>
        <v>#DIV/0!</v>
      </c>
      <c r="K6" s="15" t="e">
        <f>SUM('GMC data'!O6/'GMC data'!$K$16)</f>
        <v>#DIV/0!</v>
      </c>
    </row>
    <row r="7" spans="1:11" x14ac:dyDescent="0.25">
      <c r="A7" t="s">
        <v>5</v>
      </c>
      <c r="B7" s="15" t="e">
        <f>SUM('GMC data'!B7/'GMC data'!$B$16)</f>
        <v>#DIV/0!</v>
      </c>
      <c r="C7" s="15" t="e">
        <f>SUM('GMC data'!C7/'GMC data'!$C$16)</f>
        <v>#DIV/0!</v>
      </c>
      <c r="D7" s="15" t="e">
        <f>SUM('GMC data'!D7/'GMC data'!$D$16)</f>
        <v>#DIV/0!</v>
      </c>
      <c r="E7" s="15" t="e">
        <f>SUM('GMC data'!E7/'GMC data'!$E$16)</f>
        <v>#DIV/0!</v>
      </c>
      <c r="F7" s="15" t="e">
        <f>SUM('GMC data'!F7/'GMC data'!$G$16)</f>
        <v>#DIV/0!</v>
      </c>
      <c r="G7" s="15" t="e">
        <f>SUM('GMC data'!G7/'GMC data'!$F$16)</f>
        <v>#DIV/0!</v>
      </c>
      <c r="H7" s="15" t="e">
        <f>SUM('GMC data'!H7/'GMC data'!$H$16)</f>
        <v>#DIV/0!</v>
      </c>
      <c r="I7" s="15" t="e">
        <f>SUM('GMC data'!I7/'GMC data'!$I$16)</f>
        <v>#DIV/0!</v>
      </c>
      <c r="J7" s="15" t="e">
        <f>SUM('GMC data'!P7/'GMC data'!$J$16)</f>
        <v>#DIV/0!</v>
      </c>
      <c r="K7" s="15" t="e">
        <f>SUM('GMC data'!O7/'GMC data'!$K$16)</f>
        <v>#DIV/0!</v>
      </c>
    </row>
    <row r="8" spans="1:11" x14ac:dyDescent="0.25">
      <c r="A8" t="s">
        <v>6</v>
      </c>
      <c r="B8" s="15" t="e">
        <f>SUM('GMC data'!B8/'GMC data'!$B$16)</f>
        <v>#DIV/0!</v>
      </c>
      <c r="C8" s="15" t="e">
        <f>SUM('GMC data'!C8/'GMC data'!$C$16)</f>
        <v>#DIV/0!</v>
      </c>
      <c r="D8" s="15" t="e">
        <f>SUM('GMC data'!D8/'GMC data'!$D$16)</f>
        <v>#DIV/0!</v>
      </c>
      <c r="E8" s="15" t="e">
        <f>SUM('GMC data'!E8/'GMC data'!$E$16)</f>
        <v>#DIV/0!</v>
      </c>
      <c r="F8" s="15" t="e">
        <f>SUM('GMC data'!F8/'GMC data'!$G$16)</f>
        <v>#DIV/0!</v>
      </c>
      <c r="G8" s="15" t="e">
        <f>SUM('GMC data'!G8/'GMC data'!$F$16)</f>
        <v>#DIV/0!</v>
      </c>
      <c r="H8" s="15" t="e">
        <f>SUM('GMC data'!H8/'GMC data'!$H$16)</f>
        <v>#DIV/0!</v>
      </c>
      <c r="I8" s="15" t="e">
        <f>SUM('GMC data'!I8/'GMC data'!$I$16)</f>
        <v>#DIV/0!</v>
      </c>
      <c r="J8" s="15" t="e">
        <f>SUM('GMC data'!P8/'GMC data'!$J$16)</f>
        <v>#DIV/0!</v>
      </c>
      <c r="K8" s="15" t="e">
        <f>SUM('GMC data'!O8/'GMC data'!$K$16)</f>
        <v>#DIV/0!</v>
      </c>
    </row>
    <row r="9" spans="1:11" x14ac:dyDescent="0.25">
      <c r="A9" t="s">
        <v>8</v>
      </c>
      <c r="B9" s="15" t="e">
        <f>SUM('GMC data'!B9/'GMC data'!$B$16)</f>
        <v>#DIV/0!</v>
      </c>
      <c r="C9" s="15" t="e">
        <f>SUM('GMC data'!C9/'GMC data'!$C$16)</f>
        <v>#DIV/0!</v>
      </c>
      <c r="D9" s="15" t="e">
        <f>SUM('GMC data'!D9/'GMC data'!$D$16)</f>
        <v>#DIV/0!</v>
      </c>
      <c r="E9" s="15" t="e">
        <f>SUM('GMC data'!E9/'GMC data'!$E$16)</f>
        <v>#DIV/0!</v>
      </c>
      <c r="F9" s="15" t="e">
        <f>SUM('GMC data'!F9/'GMC data'!$G$16)</f>
        <v>#DIV/0!</v>
      </c>
      <c r="G9" s="15" t="e">
        <f>SUM('GMC data'!G9/'GMC data'!$F$16)</f>
        <v>#DIV/0!</v>
      </c>
      <c r="H9" s="15" t="e">
        <f>SUM('GMC data'!H9/'GMC data'!$H$16)</f>
        <v>#DIV/0!</v>
      </c>
      <c r="I9" s="15" t="e">
        <f>SUM('GMC data'!I9/'GMC data'!$I$16)</f>
        <v>#DIV/0!</v>
      </c>
      <c r="J9" s="15" t="e">
        <f>SUM('GMC data'!P9/'GMC data'!$J$16)</f>
        <v>#DIV/0!</v>
      </c>
      <c r="K9" s="15" t="e">
        <f>SUM('GMC data'!O9/'GMC data'!$K$16)</f>
        <v>#DIV/0!</v>
      </c>
    </row>
    <row r="10" spans="1:11" x14ac:dyDescent="0.25">
      <c r="A10" t="s">
        <v>9</v>
      </c>
      <c r="B10" s="15" t="e">
        <f>SUM('GMC data'!B10/'GMC data'!$B$16)</f>
        <v>#DIV/0!</v>
      </c>
      <c r="C10" s="15" t="e">
        <f>SUM('GMC data'!C10/'GMC data'!$C$16)</f>
        <v>#DIV/0!</v>
      </c>
      <c r="D10" s="15" t="e">
        <f>SUM('GMC data'!D10/'GMC data'!$D$16)</f>
        <v>#DIV/0!</v>
      </c>
      <c r="E10" s="15" t="e">
        <f>SUM('GMC data'!E10/'GMC data'!$E$16)</f>
        <v>#DIV/0!</v>
      </c>
      <c r="F10" s="15" t="e">
        <f>SUM('GMC data'!F10/'GMC data'!$G$16)</f>
        <v>#DIV/0!</v>
      </c>
      <c r="G10" s="15" t="e">
        <f>SUM('GMC data'!G10/'GMC data'!$F$16)</f>
        <v>#DIV/0!</v>
      </c>
      <c r="H10" s="15" t="e">
        <f>SUM('GMC data'!H10/'GMC data'!$H$16)</f>
        <v>#DIV/0!</v>
      </c>
      <c r="I10" s="15" t="e">
        <f>SUM('GMC data'!I10/'GMC data'!$I$16)</f>
        <v>#DIV/0!</v>
      </c>
      <c r="J10" s="15" t="e">
        <f>SUM('GMC data'!P10/'GMC data'!$J$16)</f>
        <v>#DIV/0!</v>
      </c>
      <c r="K10" s="15" t="e">
        <f>SUM('GMC data'!O10/'GMC data'!$K$16)</f>
        <v>#DIV/0!</v>
      </c>
    </row>
    <row r="11" spans="1:11" x14ac:dyDescent="0.25">
      <c r="A11" t="s">
        <v>10</v>
      </c>
      <c r="B11" s="15" t="e">
        <f>SUM('GMC data'!B11/'GMC data'!$B$16)</f>
        <v>#DIV/0!</v>
      </c>
      <c r="C11" s="15" t="e">
        <f>SUM('GMC data'!C11/'GMC data'!$C$16)</f>
        <v>#DIV/0!</v>
      </c>
      <c r="D11" s="15" t="e">
        <f>SUM('GMC data'!D11/'GMC data'!$D$16)</f>
        <v>#DIV/0!</v>
      </c>
      <c r="E11" s="15" t="e">
        <f>SUM('GMC data'!E11/'GMC data'!$E$16)</f>
        <v>#DIV/0!</v>
      </c>
      <c r="F11" s="15" t="e">
        <f>SUM('GMC data'!F11/'GMC data'!$G$16)</f>
        <v>#DIV/0!</v>
      </c>
      <c r="G11" s="15" t="e">
        <f>SUM('GMC data'!G11/'GMC data'!$F$16)</f>
        <v>#DIV/0!</v>
      </c>
      <c r="H11" s="15" t="e">
        <f>SUM('GMC data'!H11/'GMC data'!$H$16)</f>
        <v>#DIV/0!</v>
      </c>
      <c r="I11" s="15" t="e">
        <f>SUM('GMC data'!I11/'GMC data'!$I$16)</f>
        <v>#DIV/0!</v>
      </c>
      <c r="J11" s="15" t="e">
        <f>SUM('GMC data'!P11/'GMC data'!$J$16)</f>
        <v>#DIV/0!</v>
      </c>
      <c r="K11" s="15" t="e">
        <f>SUM('GMC data'!O11/'GMC data'!$K$16)</f>
        <v>#DIV/0!</v>
      </c>
    </row>
    <row r="12" spans="1:11" x14ac:dyDescent="0.25">
      <c r="A12" t="s">
        <v>11</v>
      </c>
      <c r="B12" s="15" t="e">
        <f>SUM('GMC data'!B12/'GMC data'!$B$16)</f>
        <v>#DIV/0!</v>
      </c>
      <c r="C12" s="15" t="e">
        <f>SUM('GMC data'!C12/'GMC data'!$C$16)</f>
        <v>#DIV/0!</v>
      </c>
      <c r="D12" s="15" t="e">
        <f>SUM('GMC data'!D12/'GMC data'!$D$16)</f>
        <v>#DIV/0!</v>
      </c>
      <c r="E12" s="15" t="e">
        <f>SUM('GMC data'!E12/'GMC data'!$E$16)</f>
        <v>#DIV/0!</v>
      </c>
      <c r="F12" s="15" t="e">
        <f>SUM('GMC data'!F12/'GMC data'!$G$16)</f>
        <v>#DIV/0!</v>
      </c>
      <c r="G12" s="15" t="e">
        <f>SUM('GMC data'!G12/'GMC data'!$F$16)</f>
        <v>#DIV/0!</v>
      </c>
      <c r="H12" s="15" t="e">
        <f>SUM('GMC data'!H12/'GMC data'!$H$16)</f>
        <v>#DIV/0!</v>
      </c>
      <c r="I12" s="15" t="e">
        <f>SUM('GMC data'!I12/'GMC data'!$I$16)</f>
        <v>#DIV/0!</v>
      </c>
      <c r="J12" s="15" t="e">
        <f>SUM('GMC data'!P12/'GMC data'!$J$16)</f>
        <v>#DIV/0!</v>
      </c>
      <c r="K12" s="15" t="e">
        <f>SUM('GMC data'!O12/'GMC data'!$K$16)</f>
        <v>#DIV/0!</v>
      </c>
    </row>
    <row r="13" spans="1:11" x14ac:dyDescent="0.25">
      <c r="A13" t="s">
        <v>12</v>
      </c>
      <c r="B13" s="15" t="e">
        <f>SUM('GMC data'!B13/'GMC data'!$B$16)</f>
        <v>#DIV/0!</v>
      </c>
      <c r="C13" s="15" t="e">
        <f>SUM('GMC data'!C13/'GMC data'!$C$16)</f>
        <v>#DIV/0!</v>
      </c>
      <c r="D13" s="15" t="e">
        <f>SUM('GMC data'!D13/'GMC data'!$D$16)</f>
        <v>#DIV/0!</v>
      </c>
      <c r="E13" s="15" t="e">
        <f>SUM('GMC data'!E13/'GMC data'!$E$16)</f>
        <v>#DIV/0!</v>
      </c>
      <c r="F13" s="15" t="e">
        <f>SUM('GMC data'!F13/'GMC data'!$G$16)</f>
        <v>#DIV/0!</v>
      </c>
      <c r="G13" s="15" t="e">
        <f>SUM('GMC data'!G13/'GMC data'!$F$16)</f>
        <v>#DIV/0!</v>
      </c>
      <c r="H13" s="15" t="e">
        <f>SUM('GMC data'!H13/'GMC data'!$H$16)</f>
        <v>#DIV/0!</v>
      </c>
      <c r="I13" s="15" t="e">
        <f>SUM('GMC data'!I13/'GMC data'!$I$16)</f>
        <v>#DIV/0!</v>
      </c>
      <c r="J13" s="15" t="e">
        <f>SUM('GMC data'!P13/'GMC data'!$J$16)</f>
        <v>#DIV/0!</v>
      </c>
      <c r="K13" s="15" t="e">
        <f>SUM('GMC data'!O13/'GMC data'!$K$16)</f>
        <v>#DIV/0!</v>
      </c>
    </row>
    <row r="14" spans="1:11" x14ac:dyDescent="0.25">
      <c r="A14" t="s">
        <v>13</v>
      </c>
      <c r="B14" s="15" t="e">
        <f>SUM('GMC data'!B14/'GMC data'!$B$16)</f>
        <v>#DIV/0!</v>
      </c>
      <c r="C14" s="15" t="e">
        <f>SUM('GMC data'!C14/'GMC data'!$C$16)</f>
        <v>#DIV/0!</v>
      </c>
      <c r="D14" s="15" t="e">
        <f>SUM('GMC data'!D14/'GMC data'!$D$16)</f>
        <v>#DIV/0!</v>
      </c>
      <c r="E14" s="15" t="e">
        <f>SUM('GMC data'!E14/'GMC data'!$E$16)</f>
        <v>#DIV/0!</v>
      </c>
      <c r="F14" s="15" t="e">
        <f>SUM('GMC data'!F14/'GMC data'!$G$16)</f>
        <v>#DIV/0!</v>
      </c>
      <c r="G14" s="15" t="e">
        <f>SUM('GMC data'!G14/'GMC data'!$F$16)</f>
        <v>#DIV/0!</v>
      </c>
      <c r="H14" s="15" t="e">
        <f>SUM('GMC data'!H14/'GMC data'!$H$16)</f>
        <v>#DIV/0!</v>
      </c>
      <c r="I14" s="15" t="e">
        <f>SUM('GMC data'!I14/'GMC data'!$I$16)</f>
        <v>#DIV/0!</v>
      </c>
      <c r="J14" s="15" t="e">
        <f>SUM('GMC data'!P14/'GMC data'!$J$16)</f>
        <v>#DIV/0!</v>
      </c>
      <c r="K14" s="15" t="e">
        <f>SUM('GMC data'!O14/'GMC data'!$K$16)</f>
        <v>#DIV/0!</v>
      </c>
    </row>
    <row r="15" spans="1:11" x14ac:dyDescent="0.25">
      <c r="A15" t="s">
        <v>7</v>
      </c>
      <c r="B15" s="15" t="e">
        <f>SUM('GMC data'!B15/'GMC data'!$B$16)</f>
        <v>#DIV/0!</v>
      </c>
      <c r="C15" s="15" t="e">
        <f>SUM('GMC data'!C15/'GMC data'!$C$16)</f>
        <v>#DIV/0!</v>
      </c>
      <c r="D15" s="15" t="e">
        <f>SUM('GMC data'!D15/'GMC data'!$D$16)</f>
        <v>#DIV/0!</v>
      </c>
      <c r="E15" s="15" t="e">
        <f>SUM('GMC data'!E15/'GMC data'!$E$16)</f>
        <v>#DIV/0!</v>
      </c>
      <c r="F15" s="15" t="e">
        <f>SUM('GMC data'!F15/'GMC data'!$G$16)</f>
        <v>#DIV/0!</v>
      </c>
      <c r="G15" s="15" t="e">
        <f>SUM('GMC data'!G15/'GMC data'!$F$16)</f>
        <v>#DIV/0!</v>
      </c>
      <c r="H15" s="15" t="e">
        <f>SUM('GMC data'!H15/'GMC data'!$H$16)</f>
        <v>#DIV/0!</v>
      </c>
      <c r="I15" s="15" t="e">
        <f>SUM('GMC data'!I15/'GMC data'!$I$16)</f>
        <v>#DIV/0!</v>
      </c>
      <c r="J15" s="15" t="e">
        <f>SUM('GMC data'!P15/'GMC data'!$J$16)</f>
        <v>#DIV/0!</v>
      </c>
      <c r="K15" s="15" t="e">
        <f>SUM('GMC data'!O15/'GMC data'!$K$16)</f>
        <v>#DIV/0!</v>
      </c>
    </row>
    <row r="16" spans="1:11" x14ac:dyDescent="0.25">
      <c r="A16" t="s">
        <v>24</v>
      </c>
      <c r="B16" s="15" t="e">
        <f>SUM(B2:B15)</f>
        <v>#DIV/0!</v>
      </c>
      <c r="C16" s="15" t="e">
        <f>SUM('GMC data'!C16/'GMC data'!$C$16)</f>
        <v>#DIV/0!</v>
      </c>
      <c r="D16" s="15" t="e">
        <f t="shared" ref="D16:K16" si="0">SUM(D2:D15)</f>
        <v>#DIV/0!</v>
      </c>
      <c r="E16" s="15" t="e">
        <f t="shared" si="0"/>
        <v>#DIV/0!</v>
      </c>
      <c r="F16" s="15" t="e">
        <f>SUM(F2:F15)</f>
        <v>#DIV/0!</v>
      </c>
      <c r="G16" s="15" t="e">
        <f>SUM(G2:G15)</f>
        <v>#DIV/0!</v>
      </c>
      <c r="H16" s="15" t="e">
        <f t="shared" si="0"/>
        <v>#DIV/0!</v>
      </c>
      <c r="I16" s="15" t="e">
        <f t="shared" si="0"/>
        <v>#DIV/0!</v>
      </c>
      <c r="J16" s="15" t="e">
        <f t="shared" si="0"/>
        <v>#DIV/0!</v>
      </c>
      <c r="K16" s="15" t="e">
        <f t="shared" si="0"/>
        <v>#DIV/0!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88"/>
  <sheetViews>
    <sheetView topLeftCell="A61" workbookViewId="0">
      <selection activeCell="A5" sqref="A5"/>
    </sheetView>
  </sheetViews>
  <sheetFormatPr defaultRowHeight="15" x14ac:dyDescent="0.25"/>
  <cols>
    <col min="1" max="1" width="26.42578125" style="1" customWidth="1"/>
    <col min="2" max="2" width="17.42578125" customWidth="1"/>
    <col min="3" max="5" width="17.5703125" customWidth="1"/>
    <col min="6" max="6" width="34.5703125" customWidth="1"/>
    <col min="7" max="7" width="17.42578125" customWidth="1"/>
    <col min="8" max="8" width="17.85546875" customWidth="1"/>
    <col min="9" max="9" width="17.140625" customWidth="1"/>
    <col min="10" max="10" width="13.42578125" customWidth="1"/>
    <col min="11" max="11" width="12.140625" customWidth="1"/>
    <col min="14" max="14" width="8.7109375" style="7"/>
  </cols>
  <sheetData>
    <row r="1" spans="1:29" s="4" customFormat="1" ht="45" x14ac:dyDescent="0.25">
      <c r="A1" s="1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/>
      <c r="N1" s="3"/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</row>
    <row r="2" spans="1:29" ht="75" x14ac:dyDescent="0.25">
      <c r="A2" s="5" t="s">
        <v>37</v>
      </c>
      <c r="B2">
        <v>270</v>
      </c>
      <c r="C2">
        <v>19</v>
      </c>
      <c r="D2">
        <v>261</v>
      </c>
      <c r="E2">
        <v>77</v>
      </c>
      <c r="F2">
        <v>141</v>
      </c>
      <c r="G2">
        <v>207</v>
      </c>
      <c r="H2" s="6">
        <v>2</v>
      </c>
      <c r="I2">
        <v>6</v>
      </c>
      <c r="J2">
        <v>40</v>
      </c>
      <c r="K2">
        <v>7</v>
      </c>
      <c r="L2">
        <v>1030</v>
      </c>
      <c r="N2" s="7">
        <f>SUM(B2:K2)</f>
        <v>1030</v>
      </c>
    </row>
    <row r="3" spans="1:29" s="9" customFormat="1" ht="30" x14ac:dyDescent="0.25">
      <c r="A3" s="8" t="s">
        <v>38</v>
      </c>
      <c r="B3" s="9">
        <v>250</v>
      </c>
      <c r="C3" s="9">
        <v>10</v>
      </c>
      <c r="D3" s="9">
        <v>204</v>
      </c>
      <c r="E3" s="9">
        <v>39</v>
      </c>
      <c r="F3" s="9">
        <v>124</v>
      </c>
      <c r="G3" s="9">
        <v>101</v>
      </c>
      <c r="H3" s="10">
        <v>1</v>
      </c>
      <c r="I3" s="9">
        <v>6</v>
      </c>
      <c r="J3" s="9">
        <v>36</v>
      </c>
      <c r="K3" s="9">
        <v>6</v>
      </c>
      <c r="L3" s="9">
        <v>777</v>
      </c>
      <c r="N3" s="11">
        <f t="shared" ref="N3:N66" si="0">SUM(B3:K3)</f>
        <v>777</v>
      </c>
      <c r="O3" s="9">
        <f>SUM(B3:K3)</f>
        <v>777</v>
      </c>
    </row>
    <row r="4" spans="1:29" s="9" customFormat="1" ht="30" x14ac:dyDescent="0.25">
      <c r="A4" s="8" t="s">
        <v>39</v>
      </c>
      <c r="B4" s="9">
        <v>20</v>
      </c>
      <c r="C4" s="9">
        <v>9</v>
      </c>
      <c r="D4" s="9">
        <v>57</v>
      </c>
      <c r="E4" s="9">
        <v>38</v>
      </c>
      <c r="F4" s="9">
        <v>17</v>
      </c>
      <c r="G4" s="9">
        <v>106</v>
      </c>
      <c r="H4" s="10">
        <v>1</v>
      </c>
      <c r="J4" s="10">
        <v>4</v>
      </c>
      <c r="K4" s="10">
        <v>1</v>
      </c>
      <c r="L4" s="9">
        <v>253</v>
      </c>
      <c r="N4" s="11">
        <f t="shared" si="0"/>
        <v>253</v>
      </c>
      <c r="O4" s="9">
        <f t="shared" ref="O4:O39" si="1">SUM(B4:K4)</f>
        <v>253</v>
      </c>
    </row>
    <row r="5" spans="1:29" ht="45" x14ac:dyDescent="0.25">
      <c r="A5" s="5" t="s">
        <v>40</v>
      </c>
      <c r="B5">
        <v>39</v>
      </c>
      <c r="C5">
        <v>40</v>
      </c>
      <c r="D5">
        <v>38</v>
      </c>
      <c r="E5">
        <v>28</v>
      </c>
      <c r="F5">
        <v>37</v>
      </c>
      <c r="G5">
        <v>143</v>
      </c>
      <c r="I5" s="6">
        <v>2</v>
      </c>
      <c r="J5">
        <v>8</v>
      </c>
      <c r="K5" s="6">
        <v>1</v>
      </c>
      <c r="L5">
        <v>336</v>
      </c>
      <c r="N5" s="7">
        <f t="shared" si="0"/>
        <v>336</v>
      </c>
      <c r="O5" s="9">
        <f t="shared" si="1"/>
        <v>336</v>
      </c>
    </row>
    <row r="6" spans="1:29" ht="30" x14ac:dyDescent="0.25">
      <c r="A6" s="5" t="s">
        <v>41</v>
      </c>
      <c r="B6" s="6">
        <v>3</v>
      </c>
      <c r="C6" s="6">
        <v>1</v>
      </c>
      <c r="D6" s="6">
        <v>3</v>
      </c>
      <c r="G6" s="6">
        <v>3</v>
      </c>
      <c r="L6">
        <v>10</v>
      </c>
      <c r="N6" s="7">
        <f>SUM(B6:K6)</f>
        <v>10</v>
      </c>
      <c r="O6" s="9">
        <f t="shared" si="1"/>
        <v>10</v>
      </c>
    </row>
    <row r="7" spans="1:29" ht="45" x14ac:dyDescent="0.25">
      <c r="A7" s="5" t="s">
        <v>42</v>
      </c>
      <c r="B7">
        <v>462</v>
      </c>
      <c r="C7">
        <v>18</v>
      </c>
      <c r="D7">
        <v>350</v>
      </c>
      <c r="E7">
        <v>54</v>
      </c>
      <c r="F7">
        <v>271</v>
      </c>
      <c r="G7">
        <v>94</v>
      </c>
      <c r="H7" s="6">
        <v>2</v>
      </c>
      <c r="I7">
        <v>11</v>
      </c>
      <c r="J7">
        <v>61</v>
      </c>
      <c r="K7">
        <v>10</v>
      </c>
      <c r="L7">
        <v>1333</v>
      </c>
      <c r="N7" s="7">
        <f t="shared" si="0"/>
        <v>1333</v>
      </c>
      <c r="O7" s="9">
        <f t="shared" si="1"/>
        <v>1333</v>
      </c>
    </row>
    <row r="8" spans="1:29" ht="30" x14ac:dyDescent="0.25">
      <c r="A8" s="5" t="s">
        <v>43</v>
      </c>
      <c r="B8">
        <v>208</v>
      </c>
      <c r="C8" s="6">
        <v>3</v>
      </c>
      <c r="D8">
        <v>169</v>
      </c>
      <c r="E8">
        <v>49</v>
      </c>
      <c r="F8">
        <v>104</v>
      </c>
      <c r="G8">
        <v>29</v>
      </c>
      <c r="H8" s="6">
        <v>3</v>
      </c>
      <c r="I8" s="6">
        <v>3</v>
      </c>
      <c r="J8">
        <v>28</v>
      </c>
      <c r="K8">
        <v>6</v>
      </c>
      <c r="L8">
        <v>602</v>
      </c>
      <c r="N8" s="7">
        <f t="shared" si="0"/>
        <v>602</v>
      </c>
      <c r="O8" s="9">
        <f t="shared" si="1"/>
        <v>602</v>
      </c>
    </row>
    <row r="9" spans="1:29" ht="45" x14ac:dyDescent="0.25">
      <c r="A9" s="5" t="s">
        <v>44</v>
      </c>
      <c r="D9" s="6">
        <v>3</v>
      </c>
      <c r="E9" s="6">
        <v>1</v>
      </c>
      <c r="G9" s="6">
        <v>3</v>
      </c>
      <c r="L9">
        <v>7</v>
      </c>
      <c r="N9" s="7">
        <f t="shared" si="0"/>
        <v>7</v>
      </c>
      <c r="O9" s="9">
        <f t="shared" si="1"/>
        <v>7</v>
      </c>
    </row>
    <row r="10" spans="1:29" ht="30" x14ac:dyDescent="0.25">
      <c r="A10" s="5" t="s">
        <v>45</v>
      </c>
      <c r="B10">
        <v>47</v>
      </c>
      <c r="C10">
        <v>27</v>
      </c>
      <c r="D10">
        <v>87</v>
      </c>
      <c r="E10">
        <v>30</v>
      </c>
      <c r="F10">
        <v>52</v>
      </c>
      <c r="G10">
        <v>137</v>
      </c>
      <c r="I10" s="6">
        <v>3</v>
      </c>
      <c r="J10">
        <v>10</v>
      </c>
      <c r="K10" s="6">
        <v>4</v>
      </c>
      <c r="L10">
        <v>397</v>
      </c>
      <c r="N10" s="7">
        <f t="shared" si="0"/>
        <v>397</v>
      </c>
      <c r="O10" s="9">
        <f t="shared" si="1"/>
        <v>397</v>
      </c>
    </row>
    <row r="11" spans="1:29" ht="45" x14ac:dyDescent="0.25">
      <c r="A11" s="5" t="s">
        <v>46</v>
      </c>
      <c r="B11">
        <v>17</v>
      </c>
      <c r="C11" s="6">
        <v>1</v>
      </c>
      <c r="D11">
        <v>26</v>
      </c>
      <c r="E11">
        <v>9</v>
      </c>
      <c r="F11">
        <v>23</v>
      </c>
      <c r="G11">
        <v>21</v>
      </c>
      <c r="I11" s="6">
        <v>1</v>
      </c>
      <c r="J11" s="6">
        <v>3</v>
      </c>
      <c r="L11">
        <v>101</v>
      </c>
      <c r="N11" s="7">
        <f t="shared" si="0"/>
        <v>101</v>
      </c>
      <c r="O11" s="9">
        <f>SUM(B11:K11)</f>
        <v>101</v>
      </c>
      <c r="T11">
        <v>0.18</v>
      </c>
      <c r="U11">
        <v>0.03</v>
      </c>
      <c r="V11">
        <v>0.27</v>
      </c>
      <c r="W11">
        <v>0.08</v>
      </c>
      <c r="X11">
        <v>0.16</v>
      </c>
      <c r="Y11">
        <v>0.22</v>
      </c>
      <c r="Z11">
        <v>0</v>
      </c>
      <c r="AA11">
        <v>0.01</v>
      </c>
      <c r="AB11">
        <v>0.04</v>
      </c>
      <c r="AC11">
        <v>0.01</v>
      </c>
    </row>
    <row r="12" spans="1:29" ht="45" x14ac:dyDescent="0.25">
      <c r="A12" s="5" t="s">
        <v>47</v>
      </c>
      <c r="B12" s="6">
        <v>4</v>
      </c>
      <c r="C12" s="6">
        <v>3</v>
      </c>
      <c r="D12">
        <v>7</v>
      </c>
      <c r="E12" s="6">
        <v>4</v>
      </c>
      <c r="F12" s="6">
        <v>4</v>
      </c>
      <c r="G12">
        <v>11</v>
      </c>
      <c r="J12" s="6">
        <v>2</v>
      </c>
      <c r="L12">
        <v>35</v>
      </c>
      <c r="N12" s="7">
        <f t="shared" si="0"/>
        <v>35</v>
      </c>
      <c r="O12" s="9">
        <f t="shared" si="1"/>
        <v>35</v>
      </c>
    </row>
    <row r="13" spans="1:29" ht="45" x14ac:dyDescent="0.25">
      <c r="A13" s="5" t="s">
        <v>48</v>
      </c>
      <c r="B13">
        <v>16</v>
      </c>
      <c r="C13" s="6">
        <v>3</v>
      </c>
      <c r="D13">
        <v>40</v>
      </c>
      <c r="E13">
        <v>12</v>
      </c>
      <c r="F13">
        <v>21</v>
      </c>
      <c r="G13">
        <v>21</v>
      </c>
      <c r="H13" s="6">
        <v>2</v>
      </c>
      <c r="J13" s="6">
        <v>3</v>
      </c>
      <c r="K13" s="6">
        <v>2</v>
      </c>
      <c r="L13">
        <v>120</v>
      </c>
      <c r="N13" s="7">
        <f t="shared" si="0"/>
        <v>120</v>
      </c>
      <c r="O13" s="9">
        <f t="shared" si="1"/>
        <v>120</v>
      </c>
    </row>
    <row r="14" spans="1:29" ht="45" x14ac:dyDescent="0.25">
      <c r="A14" s="5" t="s">
        <v>49</v>
      </c>
      <c r="B14">
        <v>14</v>
      </c>
      <c r="C14" s="6">
        <v>2</v>
      </c>
      <c r="D14">
        <v>17</v>
      </c>
      <c r="E14">
        <v>6</v>
      </c>
      <c r="F14">
        <v>7</v>
      </c>
      <c r="G14">
        <v>11</v>
      </c>
      <c r="J14">
        <v>8</v>
      </c>
      <c r="K14" s="6">
        <v>2</v>
      </c>
      <c r="L14">
        <v>67</v>
      </c>
      <c r="N14" s="7">
        <f t="shared" si="0"/>
        <v>67</v>
      </c>
      <c r="O14" s="9">
        <f t="shared" si="1"/>
        <v>67</v>
      </c>
    </row>
    <row r="15" spans="1:29" ht="30" x14ac:dyDescent="0.25">
      <c r="A15" s="5" t="s">
        <v>50</v>
      </c>
      <c r="B15">
        <v>10</v>
      </c>
      <c r="D15">
        <v>8</v>
      </c>
      <c r="E15" s="6">
        <v>2</v>
      </c>
      <c r="F15" s="6">
        <v>2</v>
      </c>
      <c r="G15" s="6">
        <v>3</v>
      </c>
      <c r="J15" s="6">
        <v>2</v>
      </c>
      <c r="L15">
        <v>27</v>
      </c>
      <c r="N15" s="7">
        <f t="shared" si="0"/>
        <v>27</v>
      </c>
      <c r="O15" s="9">
        <f t="shared" si="1"/>
        <v>27</v>
      </c>
    </row>
    <row r="16" spans="1:29" ht="45" x14ac:dyDescent="0.25">
      <c r="A16" s="5" t="s">
        <v>51</v>
      </c>
      <c r="B16" s="6">
        <v>3</v>
      </c>
      <c r="C16" s="6">
        <v>1</v>
      </c>
      <c r="D16" s="6">
        <v>4</v>
      </c>
      <c r="E16" s="6">
        <v>1</v>
      </c>
      <c r="F16" s="6">
        <v>3</v>
      </c>
      <c r="G16">
        <v>10</v>
      </c>
      <c r="J16" s="6">
        <v>1</v>
      </c>
      <c r="L16">
        <v>23</v>
      </c>
      <c r="N16" s="7">
        <f t="shared" si="0"/>
        <v>23</v>
      </c>
      <c r="O16" s="9">
        <f t="shared" si="1"/>
        <v>23</v>
      </c>
    </row>
    <row r="17" spans="1:29" ht="30" x14ac:dyDescent="0.25">
      <c r="A17" s="5" t="s">
        <v>52</v>
      </c>
      <c r="B17">
        <v>25</v>
      </c>
      <c r="C17" s="6">
        <v>3</v>
      </c>
      <c r="D17">
        <v>41</v>
      </c>
      <c r="E17">
        <v>11</v>
      </c>
      <c r="F17">
        <v>29</v>
      </c>
      <c r="G17">
        <v>21</v>
      </c>
      <c r="J17" s="6">
        <v>4</v>
      </c>
      <c r="K17" s="6">
        <v>2</v>
      </c>
      <c r="L17">
        <v>136</v>
      </c>
      <c r="N17" s="7">
        <f t="shared" si="0"/>
        <v>136</v>
      </c>
      <c r="O17" s="9">
        <f t="shared" si="1"/>
        <v>136</v>
      </c>
      <c r="T17">
        <v>3</v>
      </c>
      <c r="U17">
        <v>1</v>
      </c>
      <c r="V17">
        <v>4</v>
      </c>
      <c r="X17">
        <v>2</v>
      </c>
      <c r="Y17">
        <v>3</v>
      </c>
      <c r="AB17">
        <v>1</v>
      </c>
      <c r="AC17">
        <f>SUM(T17:AB17)</f>
        <v>14</v>
      </c>
    </row>
    <row r="18" spans="1:29" ht="45" x14ac:dyDescent="0.25">
      <c r="A18" s="5" t="s">
        <v>53</v>
      </c>
      <c r="B18">
        <v>3</v>
      </c>
      <c r="C18">
        <v>1</v>
      </c>
      <c r="D18">
        <v>4</v>
      </c>
      <c r="F18">
        <v>2</v>
      </c>
      <c r="G18">
        <v>3</v>
      </c>
      <c r="J18">
        <v>1</v>
      </c>
      <c r="L18">
        <v>14</v>
      </c>
      <c r="N18" s="7">
        <f t="shared" si="0"/>
        <v>14</v>
      </c>
      <c r="O18" s="9">
        <f>SUM(B18:K18)</f>
        <v>14</v>
      </c>
      <c r="T18">
        <f>14*T11</f>
        <v>2.52</v>
      </c>
      <c r="U18">
        <f t="shared" ref="U18:V18" si="2">14*U11</f>
        <v>0.42</v>
      </c>
      <c r="V18">
        <f t="shared" si="2"/>
        <v>3.7800000000000002</v>
      </c>
      <c r="X18">
        <f>14*X11</f>
        <v>2.2400000000000002</v>
      </c>
      <c r="Y18">
        <f>14*Y11</f>
        <v>3.08</v>
      </c>
      <c r="AB18">
        <f>14*AB11</f>
        <v>0.56000000000000005</v>
      </c>
    </row>
    <row r="19" spans="1:29" ht="45" x14ac:dyDescent="0.25">
      <c r="A19" s="5" t="s">
        <v>54</v>
      </c>
      <c r="B19">
        <v>150</v>
      </c>
      <c r="C19">
        <v>23</v>
      </c>
      <c r="D19">
        <v>185</v>
      </c>
      <c r="E19">
        <v>93</v>
      </c>
      <c r="F19">
        <v>208</v>
      </c>
      <c r="G19">
        <v>253</v>
      </c>
      <c r="H19" s="6">
        <v>1</v>
      </c>
      <c r="I19" s="6">
        <v>3</v>
      </c>
      <c r="J19">
        <v>38</v>
      </c>
      <c r="K19">
        <v>13</v>
      </c>
      <c r="L19">
        <v>967</v>
      </c>
      <c r="N19" s="7">
        <f t="shared" si="0"/>
        <v>967</v>
      </c>
      <c r="O19" s="9">
        <f t="shared" si="1"/>
        <v>967</v>
      </c>
    </row>
    <row r="20" spans="1:29" ht="45" x14ac:dyDescent="0.25">
      <c r="A20" s="5" t="s">
        <v>55</v>
      </c>
      <c r="B20">
        <v>43</v>
      </c>
      <c r="C20" s="6">
        <v>2</v>
      </c>
      <c r="D20">
        <v>30</v>
      </c>
      <c r="E20" s="6">
        <v>6</v>
      </c>
      <c r="F20">
        <v>34</v>
      </c>
      <c r="G20">
        <v>16</v>
      </c>
      <c r="I20" s="6">
        <v>1</v>
      </c>
      <c r="J20" s="6">
        <v>4</v>
      </c>
      <c r="L20">
        <v>136</v>
      </c>
      <c r="N20" s="7">
        <f t="shared" si="0"/>
        <v>136</v>
      </c>
      <c r="O20" s="9">
        <f t="shared" si="1"/>
        <v>136</v>
      </c>
      <c r="U20">
        <v>2</v>
      </c>
      <c r="W20">
        <v>6</v>
      </c>
      <c r="AA20">
        <v>1</v>
      </c>
      <c r="AB20">
        <v>4</v>
      </c>
      <c r="AC20">
        <f>SUM(U20:AB20)</f>
        <v>13</v>
      </c>
    </row>
    <row r="21" spans="1:29" ht="60" x14ac:dyDescent="0.25">
      <c r="A21" s="5" t="s">
        <v>56</v>
      </c>
      <c r="B21">
        <v>23</v>
      </c>
      <c r="C21" s="6">
        <v>3</v>
      </c>
      <c r="D21">
        <v>22</v>
      </c>
      <c r="E21">
        <v>8</v>
      </c>
      <c r="F21">
        <v>12</v>
      </c>
      <c r="G21">
        <v>12</v>
      </c>
      <c r="J21" s="6">
        <v>3</v>
      </c>
      <c r="L21">
        <v>83</v>
      </c>
      <c r="N21" s="7">
        <f t="shared" si="0"/>
        <v>83</v>
      </c>
      <c r="O21" s="9">
        <f>SUM(B21:K21)</f>
        <v>83</v>
      </c>
    </row>
    <row r="22" spans="1:29" ht="60" x14ac:dyDescent="0.25">
      <c r="A22" s="5" t="s">
        <v>57</v>
      </c>
      <c r="B22">
        <v>185</v>
      </c>
      <c r="C22">
        <v>15</v>
      </c>
      <c r="D22">
        <v>254</v>
      </c>
      <c r="E22">
        <v>61</v>
      </c>
      <c r="F22">
        <v>190</v>
      </c>
      <c r="G22">
        <v>229</v>
      </c>
      <c r="H22" s="6">
        <v>2</v>
      </c>
      <c r="I22" s="6">
        <v>3</v>
      </c>
      <c r="J22">
        <v>62</v>
      </c>
      <c r="K22">
        <v>9</v>
      </c>
      <c r="L22">
        <v>1010</v>
      </c>
      <c r="N22" s="7">
        <f t="shared" si="0"/>
        <v>1010</v>
      </c>
      <c r="O22" s="9">
        <f t="shared" si="1"/>
        <v>1010</v>
      </c>
    </row>
    <row r="23" spans="1:29" s="9" customFormat="1" ht="30" x14ac:dyDescent="0.25">
      <c r="A23" s="8" t="s">
        <v>58</v>
      </c>
      <c r="B23" s="9">
        <v>170</v>
      </c>
      <c r="C23" s="9">
        <v>9</v>
      </c>
      <c r="D23" s="9">
        <v>190</v>
      </c>
      <c r="E23" s="9">
        <v>43</v>
      </c>
      <c r="F23" s="9">
        <v>153</v>
      </c>
      <c r="G23" s="9">
        <v>145</v>
      </c>
      <c r="H23" s="10">
        <v>2</v>
      </c>
      <c r="I23" s="10">
        <v>3</v>
      </c>
      <c r="J23" s="9">
        <v>51</v>
      </c>
      <c r="K23" s="9">
        <v>7</v>
      </c>
      <c r="L23" s="9">
        <v>773</v>
      </c>
      <c r="N23" s="11">
        <f t="shared" si="0"/>
        <v>773</v>
      </c>
      <c r="O23" s="9">
        <f t="shared" si="1"/>
        <v>773</v>
      </c>
    </row>
    <row r="24" spans="1:29" s="9" customFormat="1" ht="30" x14ac:dyDescent="0.25">
      <c r="A24" s="8" t="s">
        <v>59</v>
      </c>
      <c r="B24" s="9">
        <v>15</v>
      </c>
      <c r="C24" s="9">
        <v>6</v>
      </c>
      <c r="D24" s="9">
        <v>64</v>
      </c>
      <c r="E24" s="9">
        <v>18</v>
      </c>
      <c r="F24" s="9">
        <v>37</v>
      </c>
      <c r="G24" s="9">
        <v>84</v>
      </c>
      <c r="J24" s="9">
        <v>11</v>
      </c>
      <c r="K24" s="10">
        <v>2</v>
      </c>
      <c r="L24" s="9">
        <v>237</v>
      </c>
      <c r="N24" s="11">
        <f t="shared" si="0"/>
        <v>237</v>
      </c>
      <c r="O24" s="9">
        <f t="shared" si="1"/>
        <v>237</v>
      </c>
    </row>
    <row r="25" spans="1:29" ht="45" x14ac:dyDescent="0.25">
      <c r="A25" s="5" t="s">
        <v>60</v>
      </c>
      <c r="B25">
        <v>372</v>
      </c>
      <c r="C25">
        <v>33</v>
      </c>
      <c r="D25">
        <v>459</v>
      </c>
      <c r="E25">
        <v>93</v>
      </c>
      <c r="F25">
        <v>346</v>
      </c>
      <c r="G25">
        <v>248</v>
      </c>
      <c r="H25">
        <v>6</v>
      </c>
      <c r="I25">
        <v>16</v>
      </c>
      <c r="J25">
        <v>90</v>
      </c>
      <c r="K25">
        <v>27</v>
      </c>
      <c r="L25">
        <v>1690</v>
      </c>
      <c r="N25" s="7">
        <f t="shared" si="0"/>
        <v>1690</v>
      </c>
      <c r="O25" s="9">
        <f t="shared" si="1"/>
        <v>1690</v>
      </c>
    </row>
    <row r="26" spans="1:29" ht="30" x14ac:dyDescent="0.25">
      <c r="A26" s="5" t="s">
        <v>61</v>
      </c>
      <c r="B26">
        <v>18</v>
      </c>
      <c r="C26" s="6">
        <v>4</v>
      </c>
      <c r="D26">
        <v>36</v>
      </c>
      <c r="E26">
        <v>14</v>
      </c>
      <c r="F26">
        <v>29</v>
      </c>
      <c r="G26">
        <v>20</v>
      </c>
      <c r="H26" s="6">
        <v>1</v>
      </c>
      <c r="J26">
        <v>7</v>
      </c>
      <c r="K26" s="6">
        <v>3</v>
      </c>
      <c r="L26">
        <v>132</v>
      </c>
      <c r="N26" s="7">
        <f t="shared" si="0"/>
        <v>132</v>
      </c>
      <c r="O26" s="9">
        <f t="shared" si="1"/>
        <v>132</v>
      </c>
    </row>
    <row r="27" spans="1:29" ht="45" x14ac:dyDescent="0.25">
      <c r="A27" s="5" t="s">
        <v>62</v>
      </c>
      <c r="B27" s="6">
        <v>1</v>
      </c>
      <c r="D27" s="6">
        <v>1</v>
      </c>
      <c r="E27" s="6">
        <v>1</v>
      </c>
      <c r="G27" s="6">
        <v>1</v>
      </c>
      <c r="L27" s="6" t="s">
        <v>63</v>
      </c>
      <c r="N27" s="7">
        <f t="shared" si="0"/>
        <v>4</v>
      </c>
      <c r="O27" s="9">
        <f t="shared" si="1"/>
        <v>4</v>
      </c>
    </row>
    <row r="28" spans="1:29" ht="30" x14ac:dyDescent="0.25">
      <c r="A28" s="8" t="s">
        <v>64</v>
      </c>
      <c r="B28">
        <v>11</v>
      </c>
      <c r="C28" s="6">
        <v>1</v>
      </c>
      <c r="D28">
        <v>8</v>
      </c>
      <c r="E28">
        <v>20</v>
      </c>
      <c r="F28">
        <v>12</v>
      </c>
      <c r="G28">
        <v>34</v>
      </c>
      <c r="J28" s="6">
        <v>1</v>
      </c>
      <c r="K28" s="6">
        <v>1</v>
      </c>
      <c r="L28">
        <v>88</v>
      </c>
      <c r="N28" s="7">
        <f t="shared" si="0"/>
        <v>88</v>
      </c>
      <c r="O28" s="9">
        <f t="shared" si="1"/>
        <v>88</v>
      </c>
    </row>
    <row r="29" spans="1:29" ht="45" x14ac:dyDescent="0.25">
      <c r="A29" s="8" t="s">
        <v>65</v>
      </c>
      <c r="B29">
        <v>19</v>
      </c>
      <c r="C29" s="6">
        <v>4</v>
      </c>
      <c r="D29">
        <v>14</v>
      </c>
      <c r="E29">
        <v>6</v>
      </c>
      <c r="F29">
        <v>13</v>
      </c>
      <c r="G29">
        <v>18</v>
      </c>
      <c r="H29" s="6">
        <v>1</v>
      </c>
      <c r="J29" s="6">
        <v>4</v>
      </c>
      <c r="K29" s="6">
        <v>2</v>
      </c>
      <c r="L29">
        <v>81</v>
      </c>
      <c r="N29" s="7">
        <f t="shared" si="0"/>
        <v>81</v>
      </c>
      <c r="O29" s="9">
        <f t="shared" si="1"/>
        <v>81</v>
      </c>
      <c r="U29">
        <v>4</v>
      </c>
      <c r="Z29">
        <v>1</v>
      </c>
      <c r="AB29">
        <v>5</v>
      </c>
      <c r="AC29">
        <v>1</v>
      </c>
    </row>
    <row r="30" spans="1:29" ht="45" x14ac:dyDescent="0.25">
      <c r="A30" s="5" t="s">
        <v>66</v>
      </c>
      <c r="B30">
        <v>17</v>
      </c>
      <c r="C30">
        <v>26</v>
      </c>
      <c r="D30">
        <v>35</v>
      </c>
      <c r="E30">
        <v>27</v>
      </c>
      <c r="F30">
        <v>25</v>
      </c>
      <c r="G30">
        <v>109</v>
      </c>
      <c r="I30" s="6">
        <v>2</v>
      </c>
      <c r="J30">
        <v>6</v>
      </c>
      <c r="K30" s="6">
        <v>3</v>
      </c>
      <c r="L30">
        <v>250</v>
      </c>
      <c r="N30" s="7">
        <f t="shared" si="0"/>
        <v>250</v>
      </c>
      <c r="O30" s="9">
        <f t="shared" si="1"/>
        <v>250</v>
      </c>
    </row>
    <row r="31" spans="1:29" ht="60" x14ac:dyDescent="0.25">
      <c r="A31" s="5" t="s">
        <v>67</v>
      </c>
      <c r="B31" s="6">
        <v>1</v>
      </c>
      <c r="D31" s="6">
        <v>3</v>
      </c>
      <c r="L31" s="6" t="s">
        <v>63</v>
      </c>
      <c r="N31" s="7">
        <f t="shared" si="0"/>
        <v>4</v>
      </c>
      <c r="O31" s="9">
        <f t="shared" si="1"/>
        <v>4</v>
      </c>
    </row>
    <row r="32" spans="1:29" ht="30" x14ac:dyDescent="0.25">
      <c r="A32" s="5" t="s">
        <v>68</v>
      </c>
      <c r="B32">
        <v>14</v>
      </c>
      <c r="D32">
        <v>11</v>
      </c>
      <c r="E32" s="6">
        <v>3</v>
      </c>
      <c r="F32">
        <v>7</v>
      </c>
      <c r="L32">
        <v>35</v>
      </c>
      <c r="N32" s="7">
        <f t="shared" si="0"/>
        <v>35</v>
      </c>
      <c r="O32" s="9">
        <f t="shared" si="1"/>
        <v>35</v>
      </c>
    </row>
    <row r="33" spans="1:30" ht="30" x14ac:dyDescent="0.25">
      <c r="A33" s="5" t="s">
        <v>69</v>
      </c>
      <c r="B33">
        <v>39</v>
      </c>
      <c r="C33">
        <v>8</v>
      </c>
      <c r="D33">
        <v>44</v>
      </c>
      <c r="E33">
        <v>17</v>
      </c>
      <c r="F33">
        <v>38</v>
      </c>
      <c r="G33">
        <v>90</v>
      </c>
      <c r="H33" s="6">
        <v>3</v>
      </c>
      <c r="J33" s="6">
        <v>4</v>
      </c>
      <c r="K33" s="6">
        <v>3</v>
      </c>
      <c r="L33">
        <v>246</v>
      </c>
      <c r="N33" s="7">
        <f t="shared" si="0"/>
        <v>246</v>
      </c>
      <c r="O33" s="9">
        <f t="shared" si="1"/>
        <v>246</v>
      </c>
    </row>
    <row r="34" spans="1:30" ht="45" x14ac:dyDescent="0.25">
      <c r="A34" s="5" t="s">
        <v>70</v>
      </c>
      <c r="B34">
        <v>49</v>
      </c>
      <c r="C34" s="6">
        <v>2</v>
      </c>
      <c r="D34">
        <v>96</v>
      </c>
      <c r="E34">
        <v>43</v>
      </c>
      <c r="F34">
        <v>63</v>
      </c>
      <c r="G34">
        <v>161</v>
      </c>
      <c r="I34" s="6">
        <v>2</v>
      </c>
      <c r="J34">
        <v>10</v>
      </c>
      <c r="K34" s="6">
        <v>2</v>
      </c>
      <c r="L34">
        <v>428</v>
      </c>
      <c r="N34" s="7">
        <f t="shared" si="0"/>
        <v>428</v>
      </c>
      <c r="O34" s="9">
        <f t="shared" si="1"/>
        <v>428</v>
      </c>
      <c r="T34" s="12">
        <v>0.18</v>
      </c>
      <c r="U34" s="12">
        <v>0.03</v>
      </c>
      <c r="V34" s="12">
        <v>0.27</v>
      </c>
      <c r="W34" s="12">
        <v>0.08</v>
      </c>
      <c r="X34" s="12">
        <v>0.16</v>
      </c>
      <c r="Y34" s="12">
        <v>0.22</v>
      </c>
      <c r="Z34" s="12">
        <v>0</v>
      </c>
      <c r="AA34" s="12">
        <v>0.01</v>
      </c>
      <c r="AB34" s="12">
        <v>0.04</v>
      </c>
      <c r="AC34" s="12">
        <v>0.01</v>
      </c>
      <c r="AD34" s="12"/>
    </row>
    <row r="35" spans="1:30" ht="45" x14ac:dyDescent="0.25">
      <c r="A35" s="5" t="s">
        <v>71</v>
      </c>
      <c r="B35">
        <v>902</v>
      </c>
      <c r="C35">
        <v>149</v>
      </c>
      <c r="D35">
        <v>2060</v>
      </c>
      <c r="E35">
        <v>533</v>
      </c>
      <c r="F35">
        <v>975</v>
      </c>
      <c r="G35">
        <v>1579</v>
      </c>
      <c r="H35">
        <v>17</v>
      </c>
      <c r="I35">
        <v>17</v>
      </c>
      <c r="J35">
        <v>230</v>
      </c>
      <c r="K35">
        <v>65</v>
      </c>
      <c r="L35">
        <v>6527</v>
      </c>
      <c r="N35" s="7">
        <f t="shared" si="0"/>
        <v>6527</v>
      </c>
      <c r="O35" s="9">
        <f t="shared" si="1"/>
        <v>6527</v>
      </c>
    </row>
    <row r="36" spans="1:30" s="9" customFormat="1" ht="30" x14ac:dyDescent="0.25">
      <c r="A36" s="8" t="s">
        <v>38</v>
      </c>
      <c r="B36" s="9">
        <v>843</v>
      </c>
      <c r="C36" s="9">
        <v>104</v>
      </c>
      <c r="D36" s="9">
        <v>1574</v>
      </c>
      <c r="E36" s="9">
        <v>423</v>
      </c>
      <c r="F36" s="9">
        <v>842</v>
      </c>
      <c r="G36" s="9">
        <v>1093</v>
      </c>
      <c r="H36" s="9">
        <v>15</v>
      </c>
      <c r="I36" s="9">
        <v>14</v>
      </c>
      <c r="J36" s="9">
        <v>207</v>
      </c>
      <c r="K36" s="9">
        <v>51</v>
      </c>
      <c r="L36" s="9">
        <v>5166</v>
      </c>
      <c r="N36" s="11">
        <f t="shared" si="0"/>
        <v>5166</v>
      </c>
      <c r="O36" s="9">
        <f t="shared" si="1"/>
        <v>5166</v>
      </c>
    </row>
    <row r="37" spans="1:30" s="9" customFormat="1" ht="30" x14ac:dyDescent="0.25">
      <c r="A37" s="8" t="s">
        <v>39</v>
      </c>
      <c r="B37" s="9">
        <v>59</v>
      </c>
      <c r="C37" s="9">
        <v>45</v>
      </c>
      <c r="D37" s="9">
        <v>486</v>
      </c>
      <c r="E37" s="9">
        <v>110</v>
      </c>
      <c r="F37" s="9">
        <v>133</v>
      </c>
      <c r="G37" s="9">
        <v>486</v>
      </c>
      <c r="H37" s="10">
        <v>2</v>
      </c>
      <c r="I37" s="10">
        <v>3</v>
      </c>
      <c r="J37" s="9">
        <v>23</v>
      </c>
      <c r="K37" s="9">
        <v>14</v>
      </c>
      <c r="L37" s="9">
        <v>1361</v>
      </c>
      <c r="N37" s="11">
        <f t="shared" si="0"/>
        <v>1361</v>
      </c>
      <c r="O37" s="9">
        <f t="shared" si="1"/>
        <v>1361</v>
      </c>
    </row>
    <row r="38" spans="1:30" ht="45" x14ac:dyDescent="0.25">
      <c r="A38" s="5" t="s">
        <v>72</v>
      </c>
      <c r="B38">
        <v>7</v>
      </c>
      <c r="D38" s="6">
        <v>4</v>
      </c>
      <c r="F38" s="6">
        <v>2</v>
      </c>
      <c r="G38" s="6">
        <v>4</v>
      </c>
      <c r="J38" s="6">
        <v>2</v>
      </c>
      <c r="L38">
        <v>19</v>
      </c>
      <c r="N38" s="7">
        <f t="shared" si="0"/>
        <v>19</v>
      </c>
      <c r="O38" s="9">
        <f t="shared" si="1"/>
        <v>19</v>
      </c>
    </row>
    <row r="39" spans="1:30" ht="45" x14ac:dyDescent="0.25">
      <c r="A39" s="5" t="s">
        <v>73</v>
      </c>
      <c r="B39">
        <v>17</v>
      </c>
      <c r="C39" s="6">
        <v>2</v>
      </c>
      <c r="D39">
        <v>23</v>
      </c>
      <c r="E39" s="6">
        <v>2</v>
      </c>
      <c r="F39">
        <v>12</v>
      </c>
      <c r="G39">
        <v>15</v>
      </c>
      <c r="J39" s="6">
        <v>2</v>
      </c>
      <c r="L39">
        <v>73</v>
      </c>
      <c r="N39" s="7">
        <f t="shared" si="0"/>
        <v>73</v>
      </c>
      <c r="O39" s="9">
        <f t="shared" si="1"/>
        <v>73</v>
      </c>
    </row>
    <row r="40" spans="1:30" ht="30" x14ac:dyDescent="0.25">
      <c r="A40" s="5" t="s">
        <v>74</v>
      </c>
      <c r="B40">
        <v>40</v>
      </c>
      <c r="C40">
        <v>8</v>
      </c>
      <c r="D40">
        <v>43</v>
      </c>
      <c r="E40">
        <v>10</v>
      </c>
      <c r="F40">
        <v>25</v>
      </c>
      <c r="G40">
        <v>35</v>
      </c>
      <c r="J40">
        <v>9</v>
      </c>
      <c r="L40">
        <v>170</v>
      </c>
      <c r="N40" s="7">
        <f t="shared" si="0"/>
        <v>170</v>
      </c>
    </row>
    <row r="41" spans="1:30" ht="45" x14ac:dyDescent="0.25">
      <c r="A41" s="5" t="s">
        <v>75</v>
      </c>
      <c r="B41">
        <v>7</v>
      </c>
      <c r="C41" s="6">
        <v>1</v>
      </c>
      <c r="D41" s="6">
        <v>4</v>
      </c>
      <c r="F41" s="6">
        <v>2</v>
      </c>
      <c r="G41" s="6">
        <v>4</v>
      </c>
      <c r="J41" s="6">
        <v>2</v>
      </c>
      <c r="L41">
        <v>20</v>
      </c>
      <c r="N41" s="7">
        <f t="shared" si="0"/>
        <v>20</v>
      </c>
      <c r="U41">
        <f>13*U34</f>
        <v>0.39</v>
      </c>
      <c r="V41">
        <f>13*V34</f>
        <v>3.5100000000000002</v>
      </c>
      <c r="X41">
        <f t="shared" ref="X41:Y41" si="3">13*X34</f>
        <v>2.08</v>
      </c>
      <c r="Y41">
        <f t="shared" si="3"/>
        <v>2.86</v>
      </c>
      <c r="AB41">
        <f>13*AB34</f>
        <v>0.52</v>
      </c>
    </row>
    <row r="42" spans="1:30" ht="30" x14ac:dyDescent="0.25">
      <c r="A42" s="5" t="s">
        <v>76</v>
      </c>
      <c r="B42">
        <v>43</v>
      </c>
      <c r="C42">
        <v>16</v>
      </c>
      <c r="D42">
        <v>80</v>
      </c>
      <c r="E42">
        <v>16</v>
      </c>
      <c r="F42">
        <v>38</v>
      </c>
      <c r="G42">
        <v>46</v>
      </c>
      <c r="I42" s="6">
        <v>1</v>
      </c>
      <c r="J42">
        <v>6</v>
      </c>
      <c r="L42">
        <v>246</v>
      </c>
      <c r="N42" s="7">
        <f t="shared" si="0"/>
        <v>246</v>
      </c>
      <c r="U42">
        <v>1</v>
      </c>
      <c r="V42">
        <v>5</v>
      </c>
      <c r="X42">
        <v>2</v>
      </c>
      <c r="Y42">
        <v>4</v>
      </c>
      <c r="AB42">
        <v>1</v>
      </c>
    </row>
    <row r="43" spans="1:30" ht="30" x14ac:dyDescent="0.25">
      <c r="A43" s="5" t="s">
        <v>77</v>
      </c>
      <c r="B43">
        <v>33</v>
      </c>
      <c r="C43" s="6">
        <v>3</v>
      </c>
      <c r="D43">
        <v>28</v>
      </c>
      <c r="E43">
        <v>9</v>
      </c>
      <c r="F43">
        <v>21</v>
      </c>
      <c r="G43">
        <v>35</v>
      </c>
      <c r="H43" s="6">
        <v>1</v>
      </c>
      <c r="I43" s="6">
        <v>2</v>
      </c>
      <c r="J43" s="6">
        <v>4</v>
      </c>
      <c r="K43" s="6">
        <v>3</v>
      </c>
      <c r="L43">
        <v>139</v>
      </c>
      <c r="N43" s="7">
        <f t="shared" si="0"/>
        <v>139</v>
      </c>
    </row>
    <row r="44" spans="1:30" ht="45" x14ac:dyDescent="0.25">
      <c r="A44" s="5" t="s">
        <v>78</v>
      </c>
      <c r="B44">
        <v>33</v>
      </c>
      <c r="C44" s="6">
        <v>2</v>
      </c>
      <c r="D44">
        <v>52</v>
      </c>
      <c r="E44">
        <v>13</v>
      </c>
      <c r="F44">
        <v>38</v>
      </c>
      <c r="G44">
        <v>31</v>
      </c>
      <c r="I44" s="6">
        <v>2</v>
      </c>
      <c r="J44">
        <v>13</v>
      </c>
      <c r="L44">
        <v>184</v>
      </c>
      <c r="N44" s="7">
        <f t="shared" si="0"/>
        <v>184</v>
      </c>
    </row>
    <row r="45" spans="1:30" ht="30" x14ac:dyDescent="0.25">
      <c r="A45" s="5" t="s">
        <v>79</v>
      </c>
      <c r="B45">
        <v>3</v>
      </c>
      <c r="C45" s="6">
        <v>2</v>
      </c>
      <c r="D45" s="6">
        <v>4</v>
      </c>
      <c r="F45" s="6">
        <v>3</v>
      </c>
      <c r="G45">
        <v>5</v>
      </c>
      <c r="J45" s="6">
        <v>2</v>
      </c>
      <c r="L45">
        <v>19</v>
      </c>
      <c r="N45" s="7">
        <f t="shared" si="0"/>
        <v>19</v>
      </c>
    </row>
    <row r="46" spans="1:30" ht="45" x14ac:dyDescent="0.25">
      <c r="A46" s="5" t="s">
        <v>80</v>
      </c>
      <c r="B46">
        <v>99</v>
      </c>
      <c r="C46">
        <v>9</v>
      </c>
      <c r="D46">
        <v>70</v>
      </c>
      <c r="E46">
        <v>22</v>
      </c>
      <c r="F46">
        <v>49</v>
      </c>
      <c r="G46">
        <v>41</v>
      </c>
      <c r="I46" s="6">
        <v>3</v>
      </c>
      <c r="J46">
        <v>9</v>
      </c>
      <c r="K46" s="6">
        <v>3</v>
      </c>
      <c r="L46">
        <v>305</v>
      </c>
      <c r="N46" s="7">
        <f t="shared" si="0"/>
        <v>305</v>
      </c>
    </row>
    <row r="47" spans="1:30" ht="60" x14ac:dyDescent="0.25">
      <c r="A47" s="5" t="s">
        <v>81</v>
      </c>
      <c r="B47">
        <v>574</v>
      </c>
      <c r="C47">
        <v>135</v>
      </c>
      <c r="D47">
        <v>732</v>
      </c>
      <c r="E47">
        <v>235</v>
      </c>
      <c r="F47">
        <v>520</v>
      </c>
      <c r="G47">
        <v>709</v>
      </c>
      <c r="H47">
        <v>6</v>
      </c>
      <c r="I47">
        <v>20</v>
      </c>
      <c r="J47">
        <v>117</v>
      </c>
      <c r="K47">
        <v>24</v>
      </c>
      <c r="L47">
        <v>3072</v>
      </c>
      <c r="N47" s="7">
        <f t="shared" si="0"/>
        <v>3072</v>
      </c>
    </row>
    <row r="48" spans="1:30" s="9" customFormat="1" ht="30" x14ac:dyDescent="0.25">
      <c r="A48" s="8" t="s">
        <v>38</v>
      </c>
      <c r="B48" s="9">
        <v>539</v>
      </c>
      <c r="C48" s="9">
        <v>76</v>
      </c>
      <c r="D48" s="9">
        <v>591</v>
      </c>
      <c r="E48" s="9">
        <v>149</v>
      </c>
      <c r="F48" s="9">
        <v>428</v>
      </c>
      <c r="G48" s="9">
        <v>293</v>
      </c>
      <c r="H48" s="10">
        <v>5</v>
      </c>
      <c r="I48" s="9">
        <v>18</v>
      </c>
      <c r="J48" s="9">
        <v>109</v>
      </c>
      <c r="K48" s="9">
        <v>21</v>
      </c>
      <c r="L48" s="9">
        <v>2229</v>
      </c>
      <c r="N48" s="11">
        <f t="shared" si="0"/>
        <v>2229</v>
      </c>
    </row>
    <row r="49" spans="1:14" s="9" customFormat="1" ht="30" x14ac:dyDescent="0.25">
      <c r="A49" s="8" t="s">
        <v>39</v>
      </c>
      <c r="B49" s="9">
        <v>35</v>
      </c>
      <c r="C49" s="9">
        <v>59</v>
      </c>
      <c r="D49" s="9">
        <v>141</v>
      </c>
      <c r="E49" s="9">
        <v>86</v>
      </c>
      <c r="F49" s="9">
        <v>92</v>
      </c>
      <c r="G49" s="9">
        <v>416</v>
      </c>
      <c r="H49" s="10">
        <v>1</v>
      </c>
      <c r="I49" s="10">
        <v>2</v>
      </c>
      <c r="J49" s="9">
        <v>8</v>
      </c>
      <c r="K49" s="10">
        <v>3</v>
      </c>
      <c r="L49" s="9">
        <v>843</v>
      </c>
      <c r="N49" s="11">
        <f t="shared" si="0"/>
        <v>843</v>
      </c>
    </row>
    <row r="50" spans="1:14" ht="30" x14ac:dyDescent="0.25">
      <c r="A50" s="5" t="s">
        <v>82</v>
      </c>
      <c r="B50">
        <v>23</v>
      </c>
      <c r="C50">
        <v>8</v>
      </c>
      <c r="D50">
        <v>36</v>
      </c>
      <c r="E50">
        <v>12</v>
      </c>
      <c r="F50">
        <v>25</v>
      </c>
      <c r="G50">
        <v>39</v>
      </c>
      <c r="J50" s="6">
        <v>4</v>
      </c>
      <c r="K50" s="6">
        <v>4</v>
      </c>
      <c r="L50">
        <v>151</v>
      </c>
      <c r="N50" s="7">
        <f t="shared" si="0"/>
        <v>151</v>
      </c>
    </row>
    <row r="51" spans="1:14" ht="45" x14ac:dyDescent="0.25">
      <c r="A51" s="5" t="s">
        <v>83</v>
      </c>
      <c r="D51" s="6">
        <v>4</v>
      </c>
      <c r="E51" s="6">
        <v>2</v>
      </c>
      <c r="F51" s="6">
        <v>2</v>
      </c>
      <c r="G51" s="6">
        <v>4</v>
      </c>
      <c r="L51">
        <v>12</v>
      </c>
      <c r="N51" s="7">
        <f t="shared" si="0"/>
        <v>12</v>
      </c>
    </row>
    <row r="52" spans="1:14" ht="30" x14ac:dyDescent="0.25">
      <c r="A52" s="5" t="s">
        <v>84</v>
      </c>
      <c r="B52" s="6">
        <v>1</v>
      </c>
      <c r="D52" s="6">
        <v>3</v>
      </c>
      <c r="E52" s="6">
        <v>1</v>
      </c>
      <c r="F52" s="6">
        <v>2</v>
      </c>
      <c r="J52" s="6">
        <v>1</v>
      </c>
      <c r="L52">
        <v>8</v>
      </c>
      <c r="N52" s="7">
        <f t="shared" si="0"/>
        <v>8</v>
      </c>
    </row>
    <row r="53" spans="1:14" ht="30" x14ac:dyDescent="0.25">
      <c r="A53" s="5" t="s">
        <v>85</v>
      </c>
      <c r="B53" s="6">
        <v>2</v>
      </c>
      <c r="C53" s="6">
        <v>1</v>
      </c>
      <c r="D53" s="6">
        <v>3</v>
      </c>
      <c r="G53">
        <v>6</v>
      </c>
      <c r="L53">
        <v>12</v>
      </c>
      <c r="N53" s="7">
        <f t="shared" si="0"/>
        <v>12</v>
      </c>
    </row>
    <row r="54" spans="1:14" ht="30" x14ac:dyDescent="0.25">
      <c r="A54" s="5" t="s">
        <v>86</v>
      </c>
      <c r="B54">
        <v>22</v>
      </c>
      <c r="C54">
        <v>6</v>
      </c>
      <c r="D54">
        <v>24</v>
      </c>
      <c r="E54">
        <v>10</v>
      </c>
      <c r="F54">
        <v>22</v>
      </c>
      <c r="G54">
        <v>39</v>
      </c>
      <c r="I54" s="6">
        <v>3</v>
      </c>
      <c r="J54" s="6">
        <v>3</v>
      </c>
      <c r="L54">
        <v>129</v>
      </c>
      <c r="N54" s="7">
        <f t="shared" si="0"/>
        <v>129</v>
      </c>
    </row>
    <row r="55" spans="1:14" ht="45" x14ac:dyDescent="0.25">
      <c r="A55" s="5" t="s">
        <v>87</v>
      </c>
      <c r="B55">
        <v>32</v>
      </c>
      <c r="D55">
        <v>37</v>
      </c>
      <c r="E55">
        <v>13</v>
      </c>
      <c r="F55">
        <v>37</v>
      </c>
      <c r="G55">
        <v>23</v>
      </c>
      <c r="H55" s="6">
        <v>1</v>
      </c>
      <c r="I55" s="6">
        <v>3</v>
      </c>
      <c r="J55">
        <v>7</v>
      </c>
      <c r="K55" s="6">
        <v>4</v>
      </c>
      <c r="L55">
        <v>157</v>
      </c>
      <c r="N55" s="7">
        <f t="shared" si="0"/>
        <v>157</v>
      </c>
    </row>
    <row r="56" spans="1:14" ht="45" x14ac:dyDescent="0.25">
      <c r="A56" s="5" t="s">
        <v>88</v>
      </c>
      <c r="B56" s="6">
        <v>2</v>
      </c>
      <c r="D56">
        <v>9</v>
      </c>
      <c r="E56" s="6">
        <v>2</v>
      </c>
      <c r="F56" s="6">
        <v>2</v>
      </c>
      <c r="G56">
        <v>6</v>
      </c>
      <c r="L56">
        <v>21</v>
      </c>
      <c r="N56" s="7">
        <f t="shared" si="0"/>
        <v>21</v>
      </c>
    </row>
    <row r="57" spans="1:14" ht="45" x14ac:dyDescent="0.25">
      <c r="A57" s="5" t="s">
        <v>89</v>
      </c>
      <c r="E57" s="6">
        <v>1</v>
      </c>
      <c r="F57" s="6">
        <v>2</v>
      </c>
      <c r="G57" s="6">
        <v>4</v>
      </c>
      <c r="L57">
        <v>7</v>
      </c>
      <c r="N57" s="7">
        <f t="shared" si="0"/>
        <v>7</v>
      </c>
    </row>
    <row r="58" spans="1:14" ht="60" x14ac:dyDescent="0.25">
      <c r="A58" s="5" t="s">
        <v>90</v>
      </c>
      <c r="B58">
        <v>104</v>
      </c>
      <c r="C58">
        <v>20</v>
      </c>
      <c r="D58">
        <v>251</v>
      </c>
      <c r="E58">
        <v>39</v>
      </c>
      <c r="F58">
        <v>82</v>
      </c>
      <c r="G58">
        <v>152</v>
      </c>
      <c r="H58" s="6">
        <v>1</v>
      </c>
      <c r="I58">
        <v>6</v>
      </c>
      <c r="J58">
        <v>24</v>
      </c>
      <c r="K58">
        <v>6</v>
      </c>
      <c r="L58">
        <v>685</v>
      </c>
      <c r="N58" s="7">
        <f t="shared" si="0"/>
        <v>685</v>
      </c>
    </row>
    <row r="59" spans="1:14" s="9" customFormat="1" ht="30" x14ac:dyDescent="0.25">
      <c r="A59" s="8" t="s">
        <v>38</v>
      </c>
      <c r="B59" s="9">
        <v>97</v>
      </c>
      <c r="C59" s="9">
        <v>14</v>
      </c>
      <c r="D59" s="9">
        <v>193</v>
      </c>
      <c r="E59" s="9">
        <v>26</v>
      </c>
      <c r="F59" s="9">
        <v>69</v>
      </c>
      <c r="G59" s="9">
        <v>92</v>
      </c>
      <c r="H59" s="10">
        <v>1</v>
      </c>
      <c r="I59" s="10">
        <v>3</v>
      </c>
      <c r="J59" s="9">
        <v>21</v>
      </c>
      <c r="K59" s="9">
        <v>6</v>
      </c>
      <c r="L59" s="9">
        <v>522</v>
      </c>
      <c r="N59" s="11">
        <f t="shared" si="0"/>
        <v>522</v>
      </c>
    </row>
    <row r="60" spans="1:14" s="9" customFormat="1" ht="30" x14ac:dyDescent="0.25">
      <c r="A60" s="8" t="s">
        <v>39</v>
      </c>
      <c r="B60" s="9">
        <v>7</v>
      </c>
      <c r="C60" s="9">
        <v>6</v>
      </c>
      <c r="D60" s="9">
        <v>58</v>
      </c>
      <c r="E60" s="9">
        <v>13</v>
      </c>
      <c r="F60" s="9">
        <v>13</v>
      </c>
      <c r="G60" s="9">
        <v>60</v>
      </c>
      <c r="I60" s="10">
        <v>3</v>
      </c>
      <c r="J60" s="10">
        <v>3</v>
      </c>
      <c r="L60" s="9">
        <v>163</v>
      </c>
      <c r="N60" s="11">
        <f t="shared" si="0"/>
        <v>163</v>
      </c>
    </row>
    <row r="61" spans="1:14" ht="45" x14ac:dyDescent="0.25">
      <c r="A61" s="5" t="s">
        <v>91</v>
      </c>
      <c r="B61" s="6">
        <v>4</v>
      </c>
      <c r="C61" s="6">
        <v>4</v>
      </c>
      <c r="D61">
        <v>51</v>
      </c>
      <c r="E61">
        <v>54</v>
      </c>
      <c r="F61">
        <v>23</v>
      </c>
      <c r="G61">
        <v>111</v>
      </c>
      <c r="J61" s="6">
        <v>4</v>
      </c>
      <c r="K61" s="6">
        <v>3</v>
      </c>
      <c r="L61">
        <v>254</v>
      </c>
      <c r="N61" s="7">
        <f t="shared" si="0"/>
        <v>254</v>
      </c>
    </row>
    <row r="62" spans="1:14" ht="30" x14ac:dyDescent="0.25">
      <c r="A62" s="5" t="s">
        <v>92</v>
      </c>
      <c r="B62" s="6">
        <v>2</v>
      </c>
      <c r="D62">
        <v>12</v>
      </c>
      <c r="E62" s="6">
        <v>2</v>
      </c>
      <c r="F62" s="6">
        <v>2</v>
      </c>
      <c r="G62" s="6">
        <v>3</v>
      </c>
      <c r="I62" s="6">
        <v>1</v>
      </c>
      <c r="J62" s="6">
        <v>3</v>
      </c>
      <c r="L62">
        <v>25</v>
      </c>
      <c r="N62" s="7">
        <f t="shared" si="0"/>
        <v>25</v>
      </c>
    </row>
    <row r="63" spans="1:14" ht="30" x14ac:dyDescent="0.25">
      <c r="A63" s="5" t="s">
        <v>93</v>
      </c>
      <c r="B63">
        <v>13</v>
      </c>
      <c r="C63" s="6">
        <v>2</v>
      </c>
      <c r="D63">
        <v>16</v>
      </c>
      <c r="E63" s="6">
        <v>3</v>
      </c>
      <c r="F63">
        <v>10</v>
      </c>
      <c r="G63">
        <v>8</v>
      </c>
      <c r="J63" s="6">
        <v>4</v>
      </c>
      <c r="L63">
        <v>56</v>
      </c>
      <c r="N63" s="7">
        <f t="shared" si="0"/>
        <v>56</v>
      </c>
    </row>
    <row r="64" spans="1:14" ht="45" x14ac:dyDescent="0.25">
      <c r="A64" s="5" t="s">
        <v>94</v>
      </c>
      <c r="B64">
        <v>49</v>
      </c>
      <c r="C64">
        <v>9</v>
      </c>
      <c r="D64">
        <v>91</v>
      </c>
      <c r="E64">
        <v>19</v>
      </c>
      <c r="F64">
        <v>84</v>
      </c>
      <c r="G64">
        <v>77</v>
      </c>
      <c r="H64" s="6">
        <v>3</v>
      </c>
      <c r="I64" s="6">
        <v>3</v>
      </c>
      <c r="J64">
        <v>18</v>
      </c>
      <c r="K64" s="6">
        <v>3</v>
      </c>
      <c r="L64">
        <v>356</v>
      </c>
      <c r="N64" s="7">
        <f t="shared" si="0"/>
        <v>356</v>
      </c>
    </row>
    <row r="65" spans="1:14" ht="45" x14ac:dyDescent="0.25">
      <c r="A65" s="5" t="s">
        <v>95</v>
      </c>
      <c r="B65" s="6">
        <v>3</v>
      </c>
      <c r="D65">
        <v>7</v>
      </c>
      <c r="E65" s="6">
        <v>2</v>
      </c>
      <c r="F65" s="6">
        <v>3</v>
      </c>
      <c r="G65">
        <v>6</v>
      </c>
      <c r="I65" s="6">
        <v>2</v>
      </c>
      <c r="J65" s="6">
        <v>3</v>
      </c>
      <c r="K65" s="6">
        <v>3</v>
      </c>
      <c r="L65">
        <v>29</v>
      </c>
      <c r="N65" s="7">
        <f t="shared" si="0"/>
        <v>29</v>
      </c>
    </row>
    <row r="66" spans="1:14" ht="45" x14ac:dyDescent="0.25">
      <c r="A66" s="5" t="s">
        <v>96</v>
      </c>
      <c r="B66">
        <v>8</v>
      </c>
      <c r="D66" s="6">
        <v>3</v>
      </c>
      <c r="E66" s="6">
        <v>1</v>
      </c>
      <c r="F66">
        <v>6</v>
      </c>
      <c r="G66" s="6">
        <v>3</v>
      </c>
      <c r="J66" s="6">
        <v>1</v>
      </c>
      <c r="K66" s="6">
        <v>1</v>
      </c>
      <c r="L66">
        <v>23</v>
      </c>
      <c r="N66" s="7">
        <f t="shared" si="0"/>
        <v>23</v>
      </c>
    </row>
    <row r="67" spans="1:14" ht="30" x14ac:dyDescent="0.25">
      <c r="A67" s="5" t="s">
        <v>97</v>
      </c>
      <c r="B67">
        <v>22</v>
      </c>
      <c r="C67" s="6">
        <v>2</v>
      </c>
      <c r="D67">
        <v>27</v>
      </c>
      <c r="E67">
        <v>15</v>
      </c>
      <c r="F67">
        <v>17</v>
      </c>
      <c r="G67">
        <v>15</v>
      </c>
      <c r="I67" s="6">
        <v>2</v>
      </c>
      <c r="J67" s="6">
        <v>2</v>
      </c>
      <c r="K67" s="6">
        <v>1</v>
      </c>
      <c r="L67">
        <v>103</v>
      </c>
      <c r="N67" s="7">
        <f t="shared" ref="N67:N87" si="4">SUM(B67:K67)</f>
        <v>103</v>
      </c>
    </row>
    <row r="68" spans="1:14" ht="45" x14ac:dyDescent="0.25">
      <c r="A68" s="5" t="s">
        <v>98</v>
      </c>
      <c r="E68" s="6">
        <v>1</v>
      </c>
      <c r="F68" s="6">
        <v>1</v>
      </c>
      <c r="J68" s="6">
        <v>1</v>
      </c>
      <c r="L68" s="6" t="s">
        <v>63</v>
      </c>
      <c r="N68" s="7">
        <f t="shared" si="4"/>
        <v>3</v>
      </c>
    </row>
    <row r="69" spans="1:14" ht="30" x14ac:dyDescent="0.25">
      <c r="A69" s="5" t="s">
        <v>99</v>
      </c>
      <c r="B69" s="6">
        <v>3</v>
      </c>
      <c r="C69" s="6">
        <v>3</v>
      </c>
      <c r="D69">
        <v>10</v>
      </c>
      <c r="E69" s="6">
        <v>2</v>
      </c>
      <c r="F69" s="6">
        <v>3</v>
      </c>
      <c r="G69">
        <v>16</v>
      </c>
      <c r="J69" s="6">
        <v>3</v>
      </c>
      <c r="L69">
        <v>40</v>
      </c>
      <c r="N69" s="7">
        <f t="shared" si="4"/>
        <v>40</v>
      </c>
    </row>
    <row r="70" spans="1:14" ht="30" x14ac:dyDescent="0.25">
      <c r="A70" s="5" t="s">
        <v>100</v>
      </c>
      <c r="B70" s="6">
        <v>4</v>
      </c>
      <c r="D70">
        <v>15</v>
      </c>
      <c r="F70">
        <v>7</v>
      </c>
      <c r="G70">
        <v>12</v>
      </c>
      <c r="I70" s="6">
        <v>1</v>
      </c>
      <c r="J70" s="6">
        <v>2</v>
      </c>
      <c r="L70">
        <v>41</v>
      </c>
      <c r="N70" s="7">
        <f t="shared" si="4"/>
        <v>41</v>
      </c>
    </row>
    <row r="71" spans="1:14" ht="45" x14ac:dyDescent="0.25">
      <c r="A71" s="5" t="s">
        <v>101</v>
      </c>
      <c r="B71">
        <v>138</v>
      </c>
      <c r="C71">
        <v>14</v>
      </c>
      <c r="D71">
        <v>259</v>
      </c>
      <c r="E71">
        <v>46</v>
      </c>
      <c r="F71">
        <v>91</v>
      </c>
      <c r="G71">
        <v>116</v>
      </c>
      <c r="H71" s="6">
        <v>1</v>
      </c>
      <c r="I71">
        <v>6</v>
      </c>
      <c r="J71">
        <v>33</v>
      </c>
      <c r="K71" s="6">
        <v>4</v>
      </c>
      <c r="L71">
        <v>708</v>
      </c>
      <c r="N71" s="7">
        <f t="shared" si="4"/>
        <v>708</v>
      </c>
    </row>
    <row r="72" spans="1:14" s="9" customFormat="1" ht="30" x14ac:dyDescent="0.25">
      <c r="A72" s="8" t="s">
        <v>38</v>
      </c>
      <c r="B72" s="9">
        <v>134</v>
      </c>
      <c r="C72" s="9">
        <v>11</v>
      </c>
      <c r="D72" s="9">
        <v>212</v>
      </c>
      <c r="E72" s="9">
        <v>31</v>
      </c>
      <c r="F72" s="9">
        <v>80</v>
      </c>
      <c r="G72" s="9">
        <v>57</v>
      </c>
      <c r="H72" s="10">
        <v>1</v>
      </c>
      <c r="I72" s="10">
        <v>3</v>
      </c>
      <c r="J72" s="9">
        <v>31</v>
      </c>
      <c r="K72" s="10">
        <v>4</v>
      </c>
      <c r="L72" s="9">
        <v>564</v>
      </c>
      <c r="N72" s="11">
        <f t="shared" si="4"/>
        <v>564</v>
      </c>
    </row>
    <row r="73" spans="1:14" s="9" customFormat="1" ht="30" x14ac:dyDescent="0.25">
      <c r="A73" s="8" t="s">
        <v>39</v>
      </c>
      <c r="B73" s="10">
        <v>4</v>
      </c>
      <c r="C73" s="10">
        <v>3</v>
      </c>
      <c r="D73" s="9">
        <v>47</v>
      </c>
      <c r="E73" s="9">
        <v>15</v>
      </c>
      <c r="F73" s="9">
        <v>11</v>
      </c>
      <c r="G73" s="9">
        <v>59</v>
      </c>
      <c r="I73" s="10">
        <v>1</v>
      </c>
      <c r="J73" s="10">
        <v>2</v>
      </c>
      <c r="K73" s="10">
        <v>2</v>
      </c>
      <c r="L73" s="9">
        <v>144</v>
      </c>
      <c r="N73" s="11">
        <f t="shared" si="4"/>
        <v>144</v>
      </c>
    </row>
    <row r="74" spans="1:14" ht="30" x14ac:dyDescent="0.25">
      <c r="A74" s="5" t="s">
        <v>102</v>
      </c>
      <c r="B74">
        <v>7</v>
      </c>
      <c r="C74" s="6">
        <v>1</v>
      </c>
      <c r="D74">
        <v>24</v>
      </c>
      <c r="E74">
        <v>11</v>
      </c>
      <c r="F74">
        <v>11</v>
      </c>
      <c r="G74">
        <v>68</v>
      </c>
      <c r="J74" s="6">
        <v>1</v>
      </c>
      <c r="L74">
        <v>123</v>
      </c>
      <c r="N74" s="7">
        <f t="shared" si="4"/>
        <v>123</v>
      </c>
    </row>
    <row r="75" spans="1:14" ht="30" x14ac:dyDescent="0.25">
      <c r="A75" s="5" t="s">
        <v>103</v>
      </c>
      <c r="B75">
        <v>7</v>
      </c>
      <c r="C75" s="6">
        <v>1</v>
      </c>
      <c r="D75">
        <v>23</v>
      </c>
      <c r="E75">
        <v>16</v>
      </c>
      <c r="F75">
        <v>12</v>
      </c>
      <c r="G75">
        <v>66</v>
      </c>
      <c r="J75" s="6">
        <v>1</v>
      </c>
      <c r="L75">
        <v>126</v>
      </c>
      <c r="N75" s="7">
        <f t="shared" si="4"/>
        <v>126</v>
      </c>
    </row>
    <row r="76" spans="1:14" ht="30" x14ac:dyDescent="0.25">
      <c r="A76" s="5" t="s">
        <v>104</v>
      </c>
      <c r="B76">
        <v>26</v>
      </c>
      <c r="C76" s="6">
        <v>1</v>
      </c>
      <c r="D76">
        <v>34</v>
      </c>
      <c r="E76" s="6">
        <v>3</v>
      </c>
      <c r="F76">
        <v>15</v>
      </c>
      <c r="G76">
        <v>5</v>
      </c>
      <c r="I76" s="6">
        <v>2</v>
      </c>
      <c r="J76">
        <v>6</v>
      </c>
      <c r="L76">
        <v>92</v>
      </c>
      <c r="N76" s="7">
        <f t="shared" si="4"/>
        <v>92</v>
      </c>
    </row>
    <row r="77" spans="1:14" ht="30" x14ac:dyDescent="0.25">
      <c r="A77" s="5" t="s">
        <v>105</v>
      </c>
      <c r="B77">
        <v>20</v>
      </c>
      <c r="C77" s="6">
        <v>3</v>
      </c>
      <c r="D77">
        <v>45</v>
      </c>
      <c r="E77">
        <v>9</v>
      </c>
      <c r="F77">
        <v>37</v>
      </c>
      <c r="G77">
        <v>11</v>
      </c>
      <c r="H77" s="6">
        <v>1</v>
      </c>
      <c r="I77" s="6">
        <v>2</v>
      </c>
      <c r="J77">
        <v>7</v>
      </c>
      <c r="K77" s="6">
        <v>2</v>
      </c>
      <c r="L77">
        <v>137</v>
      </c>
      <c r="N77" s="7">
        <f t="shared" si="4"/>
        <v>137</v>
      </c>
    </row>
    <row r="78" spans="1:14" ht="60" x14ac:dyDescent="0.25">
      <c r="A78" s="5" t="s">
        <v>106</v>
      </c>
      <c r="B78" s="6">
        <v>3</v>
      </c>
      <c r="G78" s="6">
        <v>3</v>
      </c>
      <c r="L78">
        <v>6</v>
      </c>
      <c r="N78" s="7">
        <f t="shared" si="4"/>
        <v>6</v>
      </c>
    </row>
    <row r="79" spans="1:14" ht="45" x14ac:dyDescent="0.25">
      <c r="A79" s="5" t="s">
        <v>107</v>
      </c>
      <c r="B79">
        <v>7</v>
      </c>
      <c r="D79">
        <v>6</v>
      </c>
      <c r="E79" s="6">
        <v>2</v>
      </c>
      <c r="F79" s="6">
        <v>2</v>
      </c>
      <c r="G79" s="6">
        <v>4</v>
      </c>
      <c r="J79" s="6">
        <v>2</v>
      </c>
      <c r="K79" s="6">
        <v>2</v>
      </c>
      <c r="L79">
        <v>25</v>
      </c>
      <c r="N79" s="7">
        <f t="shared" si="4"/>
        <v>25</v>
      </c>
    </row>
    <row r="80" spans="1:14" ht="45" x14ac:dyDescent="0.25">
      <c r="A80" s="5" t="s">
        <v>108</v>
      </c>
      <c r="B80">
        <v>196</v>
      </c>
      <c r="C80">
        <v>8</v>
      </c>
      <c r="D80">
        <v>260</v>
      </c>
      <c r="E80">
        <v>36</v>
      </c>
      <c r="F80">
        <v>139</v>
      </c>
      <c r="G80">
        <v>59</v>
      </c>
      <c r="H80" s="6">
        <v>1</v>
      </c>
      <c r="I80" s="6">
        <v>2</v>
      </c>
      <c r="J80">
        <v>66</v>
      </c>
      <c r="K80">
        <v>6</v>
      </c>
      <c r="L80">
        <v>773</v>
      </c>
      <c r="N80" s="7">
        <f t="shared" si="4"/>
        <v>773</v>
      </c>
    </row>
    <row r="81" spans="1:14" ht="45" x14ac:dyDescent="0.25">
      <c r="A81" s="5" t="s">
        <v>109</v>
      </c>
      <c r="D81">
        <v>6</v>
      </c>
      <c r="E81" s="6">
        <v>2</v>
      </c>
      <c r="F81" s="6">
        <v>2</v>
      </c>
      <c r="G81">
        <v>7</v>
      </c>
      <c r="I81" s="6">
        <v>2</v>
      </c>
      <c r="L81">
        <v>19</v>
      </c>
      <c r="N81" s="7">
        <f t="shared" si="4"/>
        <v>19</v>
      </c>
    </row>
    <row r="82" spans="1:14" ht="30" x14ac:dyDescent="0.25">
      <c r="A82" s="5" t="s">
        <v>110</v>
      </c>
      <c r="B82">
        <v>14</v>
      </c>
      <c r="C82">
        <v>12</v>
      </c>
      <c r="D82">
        <v>34</v>
      </c>
      <c r="E82">
        <v>18</v>
      </c>
      <c r="F82">
        <v>17</v>
      </c>
      <c r="G82">
        <v>48</v>
      </c>
      <c r="J82" s="6">
        <v>2</v>
      </c>
      <c r="K82" s="6">
        <v>2</v>
      </c>
      <c r="L82">
        <v>147</v>
      </c>
      <c r="N82" s="7">
        <f t="shared" si="4"/>
        <v>147</v>
      </c>
    </row>
    <row r="83" spans="1:14" ht="30" x14ac:dyDescent="0.25">
      <c r="A83" s="5" t="s">
        <v>111</v>
      </c>
      <c r="B83">
        <v>53</v>
      </c>
      <c r="C83">
        <v>14</v>
      </c>
      <c r="D83">
        <v>47</v>
      </c>
      <c r="E83">
        <v>18</v>
      </c>
      <c r="F83">
        <v>31</v>
      </c>
      <c r="G83">
        <v>77</v>
      </c>
      <c r="I83" s="6">
        <v>2</v>
      </c>
      <c r="J83">
        <v>10</v>
      </c>
      <c r="K83" s="6">
        <v>1</v>
      </c>
      <c r="L83">
        <v>253</v>
      </c>
      <c r="N83" s="7">
        <f t="shared" si="4"/>
        <v>253</v>
      </c>
    </row>
    <row r="84" spans="1:14" ht="30" x14ac:dyDescent="0.25">
      <c r="A84" s="5" t="s">
        <v>112</v>
      </c>
      <c r="B84">
        <v>10</v>
      </c>
      <c r="C84" s="6">
        <v>3</v>
      </c>
      <c r="D84">
        <v>14</v>
      </c>
      <c r="E84" s="6">
        <v>4</v>
      </c>
      <c r="F84">
        <v>15</v>
      </c>
      <c r="G84">
        <v>48</v>
      </c>
      <c r="J84" s="6">
        <v>4</v>
      </c>
      <c r="K84" s="6">
        <v>4</v>
      </c>
      <c r="L84">
        <v>102</v>
      </c>
      <c r="N84" s="7">
        <f t="shared" si="4"/>
        <v>102</v>
      </c>
    </row>
    <row r="85" spans="1:14" ht="45" x14ac:dyDescent="0.25">
      <c r="A85" s="5" t="s">
        <v>113</v>
      </c>
      <c r="B85">
        <v>7</v>
      </c>
      <c r="C85" s="6">
        <v>1</v>
      </c>
      <c r="D85">
        <v>14</v>
      </c>
      <c r="E85" s="6">
        <v>1</v>
      </c>
      <c r="F85">
        <v>9</v>
      </c>
      <c r="G85">
        <v>8</v>
      </c>
      <c r="J85" s="6">
        <v>2</v>
      </c>
      <c r="L85">
        <v>42</v>
      </c>
      <c r="N85" s="7">
        <f t="shared" si="4"/>
        <v>42</v>
      </c>
    </row>
    <row r="86" spans="1:14" ht="45" x14ac:dyDescent="0.25">
      <c r="A86" s="5" t="s">
        <v>114</v>
      </c>
      <c r="B86">
        <v>52</v>
      </c>
      <c r="C86" s="6">
        <v>3</v>
      </c>
      <c r="D86">
        <v>78</v>
      </c>
      <c r="E86">
        <v>40</v>
      </c>
      <c r="F86">
        <v>69</v>
      </c>
      <c r="G86">
        <v>97</v>
      </c>
      <c r="H86" s="6">
        <v>1</v>
      </c>
      <c r="I86" s="6">
        <v>3</v>
      </c>
      <c r="J86">
        <v>10</v>
      </c>
      <c r="K86" s="6">
        <v>2</v>
      </c>
      <c r="L86">
        <v>355</v>
      </c>
      <c r="N86" s="7">
        <f t="shared" si="4"/>
        <v>355</v>
      </c>
    </row>
    <row r="87" spans="1:14" ht="30" x14ac:dyDescent="0.25">
      <c r="A87" s="5" t="s">
        <v>115</v>
      </c>
      <c r="B87">
        <v>19</v>
      </c>
      <c r="C87" s="6">
        <v>1</v>
      </c>
      <c r="D87">
        <v>47</v>
      </c>
      <c r="E87">
        <v>8</v>
      </c>
      <c r="F87">
        <v>33</v>
      </c>
      <c r="G87">
        <v>25</v>
      </c>
      <c r="I87" s="6">
        <v>1</v>
      </c>
      <c r="J87">
        <v>7</v>
      </c>
      <c r="L87">
        <v>141</v>
      </c>
      <c r="N87" s="7">
        <f t="shared" si="4"/>
        <v>141</v>
      </c>
    </row>
    <row r="88" spans="1:14" s="12" customFormat="1" x14ac:dyDescent="0.25">
      <c r="A88" s="5" t="s">
        <v>36</v>
      </c>
      <c r="B88" s="12">
        <v>4681</v>
      </c>
      <c r="C88" s="12">
        <v>696</v>
      </c>
      <c r="D88" s="12">
        <v>6845</v>
      </c>
      <c r="E88" s="12">
        <v>1909</v>
      </c>
      <c r="F88" s="12">
        <v>4176</v>
      </c>
      <c r="G88" s="12">
        <v>5576</v>
      </c>
      <c r="H88" s="12">
        <v>52</v>
      </c>
      <c r="I88" s="12">
        <v>129</v>
      </c>
      <c r="J88" s="12">
        <v>1027</v>
      </c>
      <c r="K88" s="12">
        <v>237</v>
      </c>
      <c r="L88" s="12">
        <v>25328</v>
      </c>
      <c r="N88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5"/>
  <sheetViews>
    <sheetView workbookViewId="0">
      <selection activeCell="G7" sqref="G7"/>
    </sheetView>
  </sheetViews>
  <sheetFormatPr defaultRowHeight="15" x14ac:dyDescent="0.25"/>
  <cols>
    <col min="1" max="1" width="19.5703125" bestFit="1" customWidth="1"/>
    <col min="3" max="3" width="10.42578125" customWidth="1"/>
    <col min="4" max="4" width="10.5703125" customWidth="1"/>
  </cols>
  <sheetData>
    <row r="1" spans="1:11" ht="45" x14ac:dyDescent="0.25">
      <c r="A1" s="1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31</v>
      </c>
      <c r="G1" s="2" t="s">
        <v>33</v>
      </c>
      <c r="H1" s="2" t="s">
        <v>35</v>
      </c>
      <c r="I1" s="2" t="s">
        <v>34</v>
      </c>
      <c r="J1" s="2" t="s">
        <v>30</v>
      </c>
      <c r="K1" s="2" t="s">
        <v>36</v>
      </c>
    </row>
    <row r="2" spans="1:11" x14ac:dyDescent="0.25">
      <c r="A2" t="s">
        <v>117</v>
      </c>
      <c r="B2" s="14">
        <f>SUM('HEE data combined'!B2/'HEE data combined'!$L$2)</f>
        <v>0.33847850055126794</v>
      </c>
      <c r="C2" s="14">
        <f>SUM('HEE data combined'!C2/'HEE data combined'!$L$2)</f>
        <v>1.3230429988974642E-2</v>
      </c>
      <c r="D2" s="14">
        <f>SUM('HEE data combined'!D2/'HEE data combined'!$L$2)</f>
        <v>0.26350606394707826</v>
      </c>
      <c r="E2" s="14">
        <f>SUM('HEE data combined'!E2/'HEE data combined'!$L$2)</f>
        <v>7.8280044101433299E-2</v>
      </c>
      <c r="F2" s="14">
        <f>SUM('HEE data combined'!F2/'HEE data combined'!$L$2)</f>
        <v>7.7177508269018744E-2</v>
      </c>
      <c r="G2" s="14">
        <f>SUM('HEE data combined'!G2/'HEE data combined'!$L$2)</f>
        <v>6.615214994487321E-3</v>
      </c>
      <c r="H2" s="14">
        <f>SUM('HEE data combined'!H2/'HEE data combined'!$L$2)</f>
        <v>9.9228224917309819E-3</v>
      </c>
      <c r="I2" s="14">
        <f>SUM('HEE data combined'!I2/'HEE data combined'!$L$2)</f>
        <v>4.4101433296582136E-2</v>
      </c>
      <c r="J2" s="14">
        <f>SUM('HEE data combined'!J2/'HEE data combined'!$L$2)</f>
        <v>0.16868798235942667</v>
      </c>
      <c r="K2" s="14">
        <f>SUM(B2:J2)</f>
        <v>1</v>
      </c>
    </row>
    <row r="3" spans="1:11" x14ac:dyDescent="0.25">
      <c r="A3" t="s">
        <v>128</v>
      </c>
      <c r="B3" s="14">
        <f>SUM('HEE data combined'!B3/'HEE data combined'!$L$3)</f>
        <v>0.25020850708924103</v>
      </c>
      <c r="C3" s="14">
        <f>SUM('HEE data combined'!C3/'HEE data combined'!$L$3)</f>
        <v>2.0016680567139282E-2</v>
      </c>
      <c r="D3" s="14">
        <f>SUM('HEE data combined'!D3/'HEE data combined'!$L$3)</f>
        <v>0.23603002502085071</v>
      </c>
      <c r="E3" s="14">
        <f>SUM('HEE data combined'!E3/'HEE data combined'!$L$3)</f>
        <v>8.5904920767306089E-2</v>
      </c>
      <c r="F3" s="14">
        <f>SUM('HEE data combined'!F3/'HEE data combined'!$L$3)</f>
        <v>0.21601334445371143</v>
      </c>
      <c r="G3" s="14">
        <f>SUM('HEE data combined'!G3/'HEE data combined'!$L$3)</f>
        <v>5.0041701417848205E-3</v>
      </c>
      <c r="H3" s="14">
        <f>SUM('HEE data combined'!H3/'HEE data combined'!$L$3)</f>
        <v>8.3402835696413675E-3</v>
      </c>
      <c r="I3" s="14">
        <f>SUM('HEE data combined'!I3/'HEE data combined'!$L$3)</f>
        <v>4.0033361134278564E-2</v>
      </c>
      <c r="J3" s="14">
        <f>SUM('HEE data combined'!J3/'HEE data combined'!$L$3)</f>
        <v>0.13844870725604672</v>
      </c>
      <c r="K3" s="14">
        <f t="shared" ref="K3:K15" si="0">SUM(B3:J3)</f>
        <v>1</v>
      </c>
    </row>
    <row r="4" spans="1:11" x14ac:dyDescent="0.25">
      <c r="A4" t="s">
        <v>23</v>
      </c>
      <c r="B4" s="14">
        <f>SUM('HEE data combined'!B4/'HEE data combined'!$L$4)</f>
        <v>0.13819518921403401</v>
      </c>
      <c r="C4" s="14">
        <f>SUM('HEE data combined'!C4/'HEE data combined'!$L$4)</f>
        <v>2.2828251876819364E-2</v>
      </c>
      <c r="D4" s="14">
        <f>SUM('HEE data combined'!D4/'HEE data combined'!$L$4)</f>
        <v>0.31561207292783822</v>
      </c>
      <c r="E4" s="14">
        <f>SUM('HEE data combined'!E4/'HEE data combined'!$L$4)</f>
        <v>8.1660793626474645E-2</v>
      </c>
      <c r="F4" s="14">
        <f>SUM('HEE data combined'!F4/'HEE data combined'!$L$4)</f>
        <v>0.2419181859966294</v>
      </c>
      <c r="G4" s="14">
        <f>SUM('HEE data combined'!G4/'HEE data combined'!$L$4)</f>
        <v>2.6045656503753639E-3</v>
      </c>
      <c r="H4" s="14">
        <f>SUM('HEE data combined'!H4/'HEE data combined'!$L$4)</f>
        <v>9.9586333690822731E-3</v>
      </c>
      <c r="I4" s="14">
        <f>SUM('HEE data combined'!I4/'HEE data combined'!$L$4)</f>
        <v>3.7842806802512639E-2</v>
      </c>
      <c r="J4" s="14">
        <f>SUM('HEE data combined'!J4/'HEE data combined'!$L$4)</f>
        <v>0.14937950053623411</v>
      </c>
      <c r="K4" s="14">
        <f t="shared" si="0"/>
        <v>1</v>
      </c>
    </row>
    <row r="5" spans="1:11" x14ac:dyDescent="0.25">
      <c r="A5" t="s">
        <v>3</v>
      </c>
      <c r="B5" s="14">
        <f>SUM('HEE data combined'!B5/'HEE data combined'!$L$5)</f>
        <v>0.15549597855227881</v>
      </c>
      <c r="C5" s="14">
        <f>SUM('HEE data combined'!C5/'HEE data combined'!$L$5)</f>
        <v>5.9316353887399462E-2</v>
      </c>
      <c r="D5" s="14">
        <f>SUM('HEE data combined'!D5/'HEE data combined'!$L$5)</f>
        <v>0.21280160857908847</v>
      </c>
      <c r="E5" s="14">
        <f>SUM('HEE data combined'!E5/'HEE data combined'!$L$5)</f>
        <v>7.5737265415549593E-2</v>
      </c>
      <c r="F5" s="14">
        <f>SUM('HEE data combined'!F5/'HEE data combined'!$L$5)</f>
        <v>0.30127345844504022</v>
      </c>
      <c r="G5" s="14">
        <f>SUM('HEE data combined'!G5/'HEE data combined'!$L$5)</f>
        <v>6.7024128686327079E-3</v>
      </c>
      <c r="H5" s="14">
        <f>SUM('HEE data combined'!H5/'HEE data combined'!$L$5)</f>
        <v>1.0053619302949061E-2</v>
      </c>
      <c r="I5" s="14">
        <f>SUM('HEE data combined'!I5/'HEE data combined'!$L$5)</f>
        <v>3.049597855227882E-2</v>
      </c>
      <c r="J5" s="14">
        <f>SUM('HEE data combined'!J5/'HEE data combined'!$L$5)</f>
        <v>0.14812332439678283</v>
      </c>
      <c r="K5" s="14">
        <f t="shared" si="0"/>
        <v>1</v>
      </c>
    </row>
    <row r="6" spans="1:11" x14ac:dyDescent="0.25">
      <c r="A6" t="s">
        <v>120</v>
      </c>
      <c r="B6" s="14">
        <f>SUM('HEE data combined'!B6/'HEE data combined'!$L$6)</f>
        <v>0.11501597444089456</v>
      </c>
      <c r="C6" s="14">
        <f>SUM('HEE data combined'!C6/'HEE data combined'!$L$6)</f>
        <v>2.5559105431309903E-2</v>
      </c>
      <c r="D6" s="14">
        <f>SUM('HEE data combined'!D6/'HEE data combined'!$L$6)</f>
        <v>0.32161874334398294</v>
      </c>
      <c r="E6" s="14">
        <f>SUM('HEE data combined'!E6/'HEE data combined'!$L$6)</f>
        <v>9.9041533546325874E-2</v>
      </c>
      <c r="F6" s="14">
        <f>SUM('HEE data combined'!F6/'HEE data combined'!$L$6)</f>
        <v>0.28008519701810436</v>
      </c>
      <c r="G6" s="14">
        <f>SUM('HEE data combined'!G6/'HEE data combined'!$L$6)</f>
        <v>6.3897763578274758E-3</v>
      </c>
      <c r="H6" s="14">
        <f>SUM('HEE data combined'!H6/'HEE data combined'!$L$6)</f>
        <v>9.5846645367412137E-3</v>
      </c>
      <c r="I6" s="14">
        <f>SUM('HEE data combined'!I6/'HEE data combined'!$L$6)</f>
        <v>3.0883919062832801E-2</v>
      </c>
      <c r="J6" s="14">
        <f>SUM('HEE data combined'!J6/'HEE data combined'!$L$6)</f>
        <v>0.11182108626198083</v>
      </c>
      <c r="K6" s="14">
        <f t="shared" si="0"/>
        <v>1</v>
      </c>
    </row>
    <row r="7" spans="1:11" x14ac:dyDescent="0.25">
      <c r="A7" t="s">
        <v>5</v>
      </c>
      <c r="B7" s="14">
        <f>SUM('HEE data combined'!B7/'HEE data combined'!$L$7)</f>
        <v>0.08</v>
      </c>
      <c r="C7" s="14">
        <f>SUM('HEE data combined'!C7/'HEE data combined'!$L$7)</f>
        <v>0</v>
      </c>
      <c r="D7" s="14">
        <f>SUM('HEE data combined'!D7/'HEE data combined'!$L$7)</f>
        <v>0.48</v>
      </c>
      <c r="E7" s="14">
        <f>SUM('HEE data combined'!E7/'HEE data combined'!$L$7)</f>
        <v>0.08</v>
      </c>
      <c r="F7" s="14">
        <f>SUM('HEE data combined'!F7/'HEE data combined'!$L$7)</f>
        <v>0.12</v>
      </c>
      <c r="G7" s="14">
        <f>SUM('HEE data combined'!G7/'HEE data combined'!$L$7)</f>
        <v>0.04</v>
      </c>
      <c r="H7" s="14">
        <f>SUM('HEE data combined'!H7/'HEE data combined'!$L$7)</f>
        <v>0</v>
      </c>
      <c r="I7" s="14">
        <f>SUM('HEE data combined'!I7/'HEE data combined'!$L$7)</f>
        <v>0.12</v>
      </c>
      <c r="J7" s="14">
        <f>SUM('HEE data combined'!J7/'HEE data combined'!$L$7)</f>
        <v>0.08</v>
      </c>
      <c r="K7" s="14">
        <f t="shared" si="0"/>
        <v>0.99999999999999989</v>
      </c>
    </row>
    <row r="8" spans="1:11" x14ac:dyDescent="0.25">
      <c r="A8" t="s">
        <v>6</v>
      </c>
      <c r="B8" s="14">
        <f>SUM('HEE data combined'!B8/'HEE data combined'!$L$8)</f>
        <v>0.13315217391304349</v>
      </c>
      <c r="C8" s="14">
        <f>SUM('HEE data combined'!C8/'HEE data combined'!$L$8)</f>
        <v>2.4456521739130436E-2</v>
      </c>
      <c r="D8" s="14">
        <f>SUM('HEE data combined'!D8/'HEE data combined'!$L$8)</f>
        <v>0.25815217391304346</v>
      </c>
      <c r="E8" s="14">
        <f>SUM('HEE data combined'!E8/'HEE data combined'!$L$8)</f>
        <v>5.7065217391304345E-2</v>
      </c>
      <c r="F8" s="14">
        <f>SUM('HEE data combined'!F8/'HEE data combined'!$L$8)</f>
        <v>0.22010869565217392</v>
      </c>
      <c r="G8" s="14">
        <f>SUM('HEE data combined'!G8/'HEE data combined'!$L$8)</f>
        <v>8.152173913043478E-3</v>
      </c>
      <c r="H8" s="14">
        <f>SUM('HEE data combined'!H8/'HEE data combined'!$L$8)</f>
        <v>8.152173913043478E-3</v>
      </c>
      <c r="I8" s="14">
        <f>SUM('HEE data combined'!I8/'HEE data combined'!$L$8)</f>
        <v>5.7065217391304345E-2</v>
      </c>
      <c r="J8" s="14">
        <f>SUM('HEE data combined'!J8/'HEE data combined'!$L$8)</f>
        <v>0.23369565217391305</v>
      </c>
      <c r="K8" s="14">
        <f t="shared" si="0"/>
        <v>1</v>
      </c>
    </row>
    <row r="9" spans="1:11" x14ac:dyDescent="0.25">
      <c r="A9" t="s">
        <v>119</v>
      </c>
      <c r="B9" s="14">
        <f>SUM('HEE data combined'!B9/'HEE data combined'!$L$9)</f>
        <v>0.155</v>
      </c>
      <c r="C9" s="14">
        <f>SUM('HEE data combined'!C9/'HEE data combined'!$L$9)</f>
        <v>1.9E-2</v>
      </c>
      <c r="D9" s="14">
        <f>SUM('HEE data combined'!D9/'HEE data combined'!$L$9)</f>
        <v>0.316</v>
      </c>
      <c r="E9" s="14">
        <f>SUM('HEE data combined'!E9/'HEE data combined'!$L$9)</f>
        <v>7.5999999999999998E-2</v>
      </c>
      <c r="F9" s="14">
        <f>SUM('HEE data combined'!F9/'HEE data combined'!$L$9)</f>
        <v>0.26600000000000001</v>
      </c>
      <c r="G9" s="14">
        <f>SUM('HEE data combined'!G9/'HEE data combined'!$L$9)</f>
        <v>6.0000000000000001E-3</v>
      </c>
      <c r="H9" s="14">
        <f>SUM('HEE data combined'!H9/'HEE data combined'!$L$9)</f>
        <v>4.0000000000000001E-3</v>
      </c>
      <c r="I9" s="14">
        <f>SUM('HEE data combined'!I9/'HEE data combined'!$L$9)</f>
        <v>0.04</v>
      </c>
      <c r="J9" s="14">
        <f>SUM('HEE data combined'!J9/'HEE data combined'!$L$9)</f>
        <v>0.11799999999999999</v>
      </c>
      <c r="K9" s="14">
        <f t="shared" si="0"/>
        <v>1</v>
      </c>
    </row>
    <row r="10" spans="1:11" x14ac:dyDescent="0.25">
      <c r="A10" t="s">
        <v>9</v>
      </c>
      <c r="B10" s="14">
        <f>SUM('HEE data combined'!B10/'HEE data combined'!$L$10)</f>
        <v>0.17934782608695651</v>
      </c>
      <c r="C10" s="14">
        <f>SUM('HEE data combined'!C10/'HEE data combined'!$L$10)</f>
        <v>1.0869565217391304E-2</v>
      </c>
      <c r="D10" s="14">
        <f>SUM('HEE data combined'!D10/'HEE data combined'!$L$10)</f>
        <v>0.28260869565217389</v>
      </c>
      <c r="E10" s="14">
        <f>SUM('HEE data combined'!E10/'HEE data combined'!$L$10)</f>
        <v>7.0652173913043473E-2</v>
      </c>
      <c r="F10" s="14">
        <f>SUM('HEE data combined'!F10/'HEE data combined'!$L$10)</f>
        <v>0.16847826086956522</v>
      </c>
      <c r="G10" s="14">
        <f>SUM('HEE data combined'!G10/'HEE data combined'!$L$10)</f>
        <v>1.0869565217391304E-2</v>
      </c>
      <c r="H10" s="14">
        <f>SUM('HEE data combined'!H10/'HEE data combined'!$L$10)</f>
        <v>0</v>
      </c>
      <c r="I10" s="14">
        <f>SUM('HEE data combined'!I10/'HEE data combined'!$L$10)</f>
        <v>7.0652173913043473E-2</v>
      </c>
      <c r="J10" s="14">
        <f>SUM('HEE data combined'!J10/'HEE data combined'!$L$10)</f>
        <v>0.20652173913043478</v>
      </c>
      <c r="K10" s="14">
        <f t="shared" si="0"/>
        <v>1</v>
      </c>
    </row>
    <row r="11" spans="1:11" x14ac:dyDescent="0.25">
      <c r="A11" t="s">
        <v>118</v>
      </c>
      <c r="B11" s="14">
        <f>SUM('HEE data combined'!B11/'HEE data combined'!$L$11)</f>
        <v>0.22813036020583191</v>
      </c>
      <c r="C11" s="14">
        <f>SUM('HEE data combined'!C11/'HEE data combined'!$L$11)</f>
        <v>2.9159519725557463E-2</v>
      </c>
      <c r="D11" s="14">
        <f>SUM('HEE data combined'!D11/'HEE data combined'!$L$11)</f>
        <v>0.28473413379073759</v>
      </c>
      <c r="E11" s="14">
        <f>SUM('HEE data combined'!E11/'HEE data combined'!$L$11)</f>
        <v>6.6895368782161235E-2</v>
      </c>
      <c r="F11" s="14">
        <f>SUM('HEE data combined'!F11/'HEE data combined'!$L$11)</f>
        <v>0.1732418524871355</v>
      </c>
      <c r="G11" s="14">
        <f>SUM('HEE data combined'!G11/'HEE data combined'!$L$11)</f>
        <v>0</v>
      </c>
      <c r="H11" s="14">
        <f>SUM('HEE data combined'!H11/'HEE data combined'!$L$11)</f>
        <v>1.0291595197255575E-2</v>
      </c>
      <c r="I11" s="14">
        <f>SUM('HEE data combined'!I11/'HEE data combined'!$L$11)</f>
        <v>5.6603773584905662E-2</v>
      </c>
      <c r="J11" s="14">
        <f>SUM('HEE data combined'!J11/'HEE data combined'!$L$11)</f>
        <v>0.15094339622641509</v>
      </c>
      <c r="K11" s="14">
        <f t="shared" si="0"/>
        <v>1</v>
      </c>
    </row>
    <row r="12" spans="1:11" x14ac:dyDescent="0.25">
      <c r="A12" t="s">
        <v>121</v>
      </c>
      <c r="B12" s="14">
        <f>SUM('HEE data combined'!B12/'HEE data combined'!$L$12)</f>
        <v>0.25355756791720568</v>
      </c>
      <c r="C12" s="14">
        <f>SUM('HEE data combined'!C12/'HEE data combined'!$L$12)</f>
        <v>1.034928848641656E-2</v>
      </c>
      <c r="D12" s="14">
        <f>SUM('HEE data combined'!D12/'HEE data combined'!$L$12)</f>
        <v>0.33635187580853815</v>
      </c>
      <c r="E12" s="14">
        <f>SUM('HEE data combined'!E12/'HEE data combined'!$L$12)</f>
        <v>4.6571798188874518E-2</v>
      </c>
      <c r="F12" s="14">
        <f>SUM('HEE data combined'!F12/'HEE data combined'!$L$12)</f>
        <v>7.6326002587322125E-2</v>
      </c>
      <c r="G12" s="14">
        <f>SUM('HEE data combined'!G12/'HEE data combined'!$L$12)</f>
        <v>2.5873221216041399E-3</v>
      </c>
      <c r="H12" s="14">
        <f>SUM('HEE data combined'!H12/'HEE data combined'!$L$12)</f>
        <v>7.7619663648124193E-3</v>
      </c>
      <c r="I12" s="14">
        <f>SUM('HEE data combined'!I12/'HEE data combined'!$L$12)</f>
        <v>8.6675291073738683E-2</v>
      </c>
      <c r="J12" s="14">
        <f>SUM('HEE data combined'!J12/'HEE data combined'!$L$12)</f>
        <v>0.17981888745148772</v>
      </c>
      <c r="K12" s="14">
        <f t="shared" si="0"/>
        <v>1</v>
      </c>
    </row>
    <row r="13" spans="1:11" x14ac:dyDescent="0.25">
      <c r="A13" t="s">
        <v>12</v>
      </c>
      <c r="B13" s="14">
        <f>SUM('HEE data combined'!B13/'HEE data combined'!$L$13)</f>
        <v>0.15511892450879008</v>
      </c>
      <c r="C13" s="14">
        <f>SUM('HEE data combined'!C13/'HEE data combined'!$L$13)</f>
        <v>2.3784901758014478E-2</v>
      </c>
      <c r="D13" s="14">
        <f>SUM('HEE data combined'!D13/'HEE data combined'!$L$13)</f>
        <v>0.19131334022750776</v>
      </c>
      <c r="E13" s="14">
        <f>SUM('HEE data combined'!E13/'HEE data combined'!$L$13)</f>
        <v>9.6173733195449848E-2</v>
      </c>
      <c r="F13" s="14">
        <f>SUM('HEE data combined'!F13/'HEE data combined'!$L$13)</f>
        <v>0.26163391933815927</v>
      </c>
      <c r="G13" s="14">
        <f>SUM('HEE data combined'!G13/'HEE data combined'!$L$13)</f>
        <v>3.1023784901758012E-3</v>
      </c>
      <c r="H13" s="14">
        <f>SUM('HEE data combined'!H13/'HEE data combined'!$L$13)</f>
        <v>1.344364012409514E-2</v>
      </c>
      <c r="I13" s="14">
        <f>SUM('HEE data combined'!I13/'HEE data combined'!$L$13)</f>
        <v>4.0330920372285417E-2</v>
      </c>
      <c r="J13" s="14">
        <f>SUM('HEE data combined'!J13/'HEE data combined'!$L$13)</f>
        <v>0.21509824198552224</v>
      </c>
      <c r="K13" s="14">
        <f t="shared" si="0"/>
        <v>1.0000000000000002</v>
      </c>
    </row>
    <row r="14" spans="1:11" x14ac:dyDescent="0.25">
      <c r="A14" t="s">
        <v>116</v>
      </c>
      <c r="B14" s="14">
        <f>SUM('HEE data combined'!B14/'HEE data combined'!$L$14)</f>
        <v>0.14767663908338638</v>
      </c>
      <c r="C14" s="14">
        <f>SUM('HEE data combined'!C14/'HEE data combined'!$L$14)</f>
        <v>9.5480585614258432E-3</v>
      </c>
      <c r="D14" s="14">
        <f>SUM('HEE data combined'!D14/'HEE data combined'!$L$14)</f>
        <v>0.25270528325907066</v>
      </c>
      <c r="E14" s="14">
        <f>SUM('HEE data combined'!E14/'HEE data combined'!$L$14)</f>
        <v>9.2934436664544873E-2</v>
      </c>
      <c r="F14" s="14">
        <f>SUM('HEE data combined'!F14/'HEE data combined'!$L$14)</f>
        <v>0.24888605983450032</v>
      </c>
      <c r="G14" s="14">
        <f>SUM('HEE data combined'!G14/'HEE data combined'!$L$14)</f>
        <v>1.0821133036282623E-2</v>
      </c>
      <c r="H14" s="14">
        <f>SUM('HEE data combined'!H14/'HEE data combined'!$L$14)</f>
        <v>9.5480585614258432E-3</v>
      </c>
      <c r="I14" s="14">
        <f>SUM('HEE data combined'!I14/'HEE data combined'!$L$14)</f>
        <v>3.6282622533418206E-2</v>
      </c>
      <c r="J14" s="14">
        <f>SUM('HEE data combined'!J14/'HEE data combined'!$L$14)</f>
        <v>0.19159770846594526</v>
      </c>
      <c r="K14" s="14">
        <f t="shared" si="0"/>
        <v>1</v>
      </c>
    </row>
    <row r="15" spans="1:11" x14ac:dyDescent="0.25">
      <c r="A15" t="s">
        <v>7</v>
      </c>
      <c r="B15" s="14">
        <f>SUM('HEE data combined'!B15/'HEE data combined'!$L$15)</f>
        <v>0.25641025641025639</v>
      </c>
      <c r="C15" s="14">
        <f>SUM('HEE data combined'!C15/'HEE data combined'!$L$15)</f>
        <v>3.5897435897435895E-2</v>
      </c>
      <c r="D15" s="14">
        <f>SUM('HEE data combined'!D15/'HEE data combined'!$L$15)</f>
        <v>0.25128205128205128</v>
      </c>
      <c r="E15" s="14">
        <f>SUM('HEE data combined'!E15/'HEE data combined'!$L$15)</f>
        <v>7.179487179487179E-2</v>
      </c>
      <c r="F15" s="14">
        <f>SUM('HEE data combined'!F15/'HEE data combined'!$L$15)</f>
        <v>0.22051282051282051</v>
      </c>
      <c r="G15" s="14">
        <f>SUM('HEE data combined'!G15/'HEE data combined'!$L$15)</f>
        <v>0</v>
      </c>
      <c r="H15" s="14">
        <f>SUM('HEE data combined'!H15/'HEE data combined'!$L$15)</f>
        <v>0</v>
      </c>
      <c r="I15" s="14">
        <f>SUM('HEE data combined'!I15/'HEE data combined'!$L$15)</f>
        <v>4.6153846153846156E-2</v>
      </c>
      <c r="J15" s="14">
        <f>SUM('HEE data combined'!J15/'HEE data combined'!$L$15)</f>
        <v>0.11794871794871795</v>
      </c>
      <c r="K15" s="14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6"/>
  <sheetViews>
    <sheetView workbookViewId="0">
      <selection activeCell="K12" sqref="K12"/>
    </sheetView>
  </sheetViews>
  <sheetFormatPr defaultRowHeight="15" x14ac:dyDescent="0.25"/>
  <cols>
    <col min="1" max="1" width="19.5703125" bestFit="1" customWidth="1"/>
    <col min="2" max="2" width="7.7109375" bestFit="1" customWidth="1"/>
    <col min="3" max="3" width="10.5703125" customWidth="1"/>
    <col min="4" max="4" width="11" customWidth="1"/>
  </cols>
  <sheetData>
    <row r="1" spans="1:12" ht="45" x14ac:dyDescent="0.25">
      <c r="A1" s="1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31</v>
      </c>
      <c r="G1" s="2" t="s">
        <v>33</v>
      </c>
      <c r="H1" s="2" t="s">
        <v>35</v>
      </c>
      <c r="I1" s="2" t="s">
        <v>34</v>
      </c>
      <c r="J1" s="2" t="s">
        <v>30</v>
      </c>
      <c r="K1" s="2"/>
    </row>
    <row r="2" spans="1:12" x14ac:dyDescent="0.25">
      <c r="A2" t="s">
        <v>117</v>
      </c>
      <c r="B2" s="14">
        <f>SUM('HEE data combined'!B2/'HEE data combined'!$B$18)</f>
        <v>9.9642973060694584E-2</v>
      </c>
      <c r="C2" s="14">
        <f>SUM('HEE data combined'!C2/'HEE data combined'!$C$18)</f>
        <v>2.4691358024691357E-2</v>
      </c>
      <c r="D2" s="14">
        <f>SUM('HEE data combined'!D2/'HEE data combined'!$D$18)</f>
        <v>4.7317362898435952E-2</v>
      </c>
      <c r="E2" s="14">
        <f>SUM('HEE data combined'!E2/'HEE data combined'!$E$18)</f>
        <v>4.8431105047748974E-2</v>
      </c>
      <c r="F2" s="14">
        <f>SUM('HEE data combined'!F2/'HEE data combined'!$F$18)</f>
        <v>1.6286644951140065E-2</v>
      </c>
      <c r="G2" s="14">
        <f>SUM('HEE data combined'!G2/'HEE data combined'!$G$18)</f>
        <v>6.741573033707865E-2</v>
      </c>
      <c r="H2" s="14">
        <f>SUM('HEE data combined'!H2/'HEE data combined'!$H$18)</f>
        <v>5.2941176470588235E-2</v>
      </c>
      <c r="I2" s="14">
        <f>SUM('HEE data combined'!I2/'HEE data combined'!$I$18)</f>
        <v>5.4274084124830396E-2</v>
      </c>
      <c r="J2" s="14">
        <f>SUM('HEE data combined'!J2/'HEE data combined'!$J$18)</f>
        <v>5.3797468354430382E-2</v>
      </c>
    </row>
    <row r="3" spans="1:12" x14ac:dyDescent="0.25">
      <c r="A3" t="s">
        <v>128</v>
      </c>
      <c r="B3" s="14">
        <f>SUM('HEE data combined'!B3/'HEE data combined'!$B$18)</f>
        <v>9.7370983446932818E-2</v>
      </c>
      <c r="C3" s="14">
        <f>SUM('HEE data combined'!C3/'HEE data combined'!$C$18)</f>
        <v>4.9382716049382713E-2</v>
      </c>
      <c r="D3" s="14">
        <f>SUM('HEE data combined'!D3/'HEE data combined'!$D$18)</f>
        <v>5.6028509206097803E-2</v>
      </c>
      <c r="E3" s="14">
        <f>SUM('HEE data combined'!E3/'HEE data combined'!$E$18)</f>
        <v>7.0259208731241474E-2</v>
      </c>
      <c r="F3" s="14">
        <f>SUM('HEE data combined'!F3/'HEE data combined'!$F$18)</f>
        <v>6.026058631921824E-2</v>
      </c>
      <c r="G3" s="14">
        <f>SUM('HEE data combined'!G3/'HEE data combined'!$G$18)</f>
        <v>6.741573033707865E-2</v>
      </c>
      <c r="H3" s="14">
        <f>SUM('HEE data combined'!H3/'HEE data combined'!$H$18)</f>
        <v>5.8823529411764705E-2</v>
      </c>
      <c r="I3" s="14">
        <f>SUM('HEE data combined'!I3/'HEE data combined'!$I$18)</f>
        <v>6.5128900949796467E-2</v>
      </c>
      <c r="J3" s="14">
        <f>SUM('HEE data combined'!J3/'HEE data combined'!$J$18)</f>
        <v>5.8368495077355836E-2</v>
      </c>
    </row>
    <row r="4" spans="1:12" x14ac:dyDescent="0.25">
      <c r="A4" t="s">
        <v>23</v>
      </c>
      <c r="B4" s="14">
        <f>SUM('HEE data combined'!B4/'HEE data combined'!$B$18)</f>
        <v>0.29276209023044464</v>
      </c>
      <c r="C4" s="14">
        <f>SUM('HEE data combined'!C4/'HEE data combined'!$C$18)</f>
        <v>0.30658436213991769</v>
      </c>
      <c r="D4" s="14">
        <f>SUM('HEE data combined'!D4/'HEE data combined'!$D$18)</f>
        <v>0.40784003167689564</v>
      </c>
      <c r="E4" s="14">
        <f>SUM('HEE data combined'!E4/'HEE data combined'!$E$18)</f>
        <v>0.36357435197817189</v>
      </c>
      <c r="F4" s="14">
        <f>SUM('HEE data combined'!F4/'HEE data combined'!$F$18)</f>
        <v>0.36738017682643087</v>
      </c>
      <c r="G4" s="14">
        <f>SUM('HEE data combined'!G4/'HEE data combined'!$G$18)</f>
        <v>0.19101123595505617</v>
      </c>
      <c r="H4" s="14">
        <f>SUM('HEE data combined'!H4/'HEE data combined'!$H$18)</f>
        <v>0.38235294117647056</v>
      </c>
      <c r="I4" s="14">
        <f>SUM('HEE data combined'!I4/'HEE data combined'!$I$18)</f>
        <v>0.33514246947082765</v>
      </c>
      <c r="J4" s="14">
        <f>SUM('HEE data combined'!J4/'HEE data combined'!$J$18)</f>
        <v>0.34282700421940926</v>
      </c>
    </row>
    <row r="5" spans="1:12" x14ac:dyDescent="0.25">
      <c r="A5" t="s">
        <v>3</v>
      </c>
      <c r="B5" s="14">
        <f>SUM('HEE data combined'!B5/'HEE data combined'!$B$18)</f>
        <v>0.15060045439792275</v>
      </c>
      <c r="C5" s="14">
        <f>SUM('HEE data combined'!C5/'HEE data combined'!$C$18)</f>
        <v>0.36419753086419754</v>
      </c>
      <c r="D5" s="14">
        <f>SUM('HEE data combined'!D5/'HEE data combined'!$D$18)</f>
        <v>0.12571767966739258</v>
      </c>
      <c r="E5" s="14">
        <f>SUM('HEE data combined'!E5/'HEE data combined'!$E$18)</f>
        <v>0.15416098226466576</v>
      </c>
      <c r="F5" s="14">
        <f>SUM('HEE data combined'!F5/'HEE data combined'!$F$18)</f>
        <v>0.20916705444392741</v>
      </c>
      <c r="G5" s="14">
        <f>SUM('HEE data combined'!G5/'HEE data combined'!$G$18)</f>
        <v>0.2247191011235955</v>
      </c>
      <c r="H5" s="14">
        <f>SUM('HEE data combined'!H5/'HEE data combined'!$H$18)</f>
        <v>0.17647058823529413</v>
      </c>
      <c r="I5" s="14">
        <f>SUM('HEE data combined'!I5/'HEE data combined'!$I$18)</f>
        <v>0.12347354138398914</v>
      </c>
      <c r="J5" s="14">
        <f>SUM('HEE data combined'!J5/'HEE data combined'!$J$18)</f>
        <v>0.15541490857946555</v>
      </c>
    </row>
    <row r="6" spans="1:12" x14ac:dyDescent="0.25">
      <c r="A6" t="s">
        <v>120</v>
      </c>
      <c r="B6" s="14">
        <f>SUM('HEE data combined'!B6/'HEE data combined'!$B$18)</f>
        <v>3.5053554040895815E-2</v>
      </c>
      <c r="C6" s="14">
        <f>SUM('HEE data combined'!C6/'HEE data combined'!$C$18)</f>
        <v>4.9382716049382713E-2</v>
      </c>
      <c r="D6" s="14">
        <f>SUM('HEE data combined'!D6/'HEE data combined'!$D$18)</f>
        <v>5.979014056622451E-2</v>
      </c>
      <c r="E6" s="14">
        <f>SUM('HEE data combined'!E6/'HEE data combined'!$E$18)</f>
        <v>6.3437926330150066E-2</v>
      </c>
      <c r="F6" s="14">
        <f>SUM('HEE data combined'!F6/'HEE data combined'!$F$18)</f>
        <v>6.1191251744997677E-2</v>
      </c>
      <c r="G6" s="14">
        <f>SUM('HEE data combined'!G6/'HEE data combined'!$G$18)</f>
        <v>6.741573033707865E-2</v>
      </c>
      <c r="H6" s="14">
        <f>SUM('HEE data combined'!H6/'HEE data combined'!$H$18)</f>
        <v>5.2941176470588235E-2</v>
      </c>
      <c r="I6" s="14">
        <f>SUM('HEE data combined'!I6/'HEE data combined'!$I$18)</f>
        <v>3.9348710990502037E-2</v>
      </c>
      <c r="J6" s="14">
        <f>SUM('HEE data combined'!J6/'HEE data combined'!$J$18)</f>
        <v>3.6919831223628692E-2</v>
      </c>
    </row>
    <row r="7" spans="1:12" x14ac:dyDescent="0.25">
      <c r="A7" t="s">
        <v>5</v>
      </c>
      <c r="B7" s="14">
        <f>SUM('HEE data combined'!B7/'HEE data combined'!$B$18)</f>
        <v>6.4913988964621875E-4</v>
      </c>
      <c r="C7" s="14">
        <f>SUM('HEE data combined'!C7/'HEE data combined'!$C$18)</f>
        <v>0</v>
      </c>
      <c r="D7" s="14">
        <f>SUM('HEE data combined'!D7/'HEE data combined'!$D$18)</f>
        <v>2.375767174816868E-3</v>
      </c>
      <c r="E7" s="14">
        <f>SUM('HEE data combined'!E7/'HEE data combined'!$E$18)</f>
        <v>1.364256480218281E-3</v>
      </c>
      <c r="F7" s="14">
        <f>SUM('HEE data combined'!F7/'HEE data combined'!$F$18)</f>
        <v>6.9799906933457425E-4</v>
      </c>
      <c r="G7" s="14">
        <f>SUM('HEE data combined'!G7/'HEE data combined'!$G$18)</f>
        <v>1.1235955056179775E-2</v>
      </c>
      <c r="H7" s="14">
        <f>SUM('HEE data combined'!H7/'HEE data combined'!$H$18)</f>
        <v>0</v>
      </c>
      <c r="I7" s="14">
        <f>SUM('HEE data combined'!I7/'HEE data combined'!$I$18)</f>
        <v>4.0705563093622792E-3</v>
      </c>
      <c r="J7" s="14">
        <f>SUM('HEE data combined'!J7/'HEE data combined'!$J$18)</f>
        <v>7.0323488045007034E-4</v>
      </c>
    </row>
    <row r="8" spans="1:12" x14ac:dyDescent="0.25">
      <c r="A8" t="s">
        <v>6</v>
      </c>
      <c r="B8" s="14">
        <f>SUM('HEE data combined'!B8/'HEE data combined'!$B$18)</f>
        <v>1.590392729633236E-2</v>
      </c>
      <c r="C8" s="14">
        <f>SUM('HEE data combined'!C8/'HEE data combined'!$C$18)</f>
        <v>1.8518518518518517E-2</v>
      </c>
      <c r="D8" s="14">
        <f>SUM('HEE data combined'!D8/'HEE data combined'!$D$18)</f>
        <v>1.8808156800633538E-2</v>
      </c>
      <c r="E8" s="14">
        <f>SUM('HEE data combined'!E8/'HEE data combined'!$E$18)</f>
        <v>1.4324693042291951E-2</v>
      </c>
      <c r="F8" s="14">
        <f>SUM('HEE data combined'!F8/'HEE data combined'!$F$18)</f>
        <v>1.8845974872033502E-2</v>
      </c>
      <c r="G8" s="14">
        <f>SUM('HEE data combined'!G8/'HEE data combined'!$G$18)</f>
        <v>3.3707865168539325E-2</v>
      </c>
      <c r="H8" s="14">
        <f>SUM('HEE data combined'!H8/'HEE data combined'!$H$18)</f>
        <v>1.7647058823529412E-2</v>
      </c>
      <c r="I8" s="14">
        <f>SUM('HEE data combined'!I8/'HEE data combined'!$I$18)</f>
        <v>2.8493894165535955E-2</v>
      </c>
      <c r="J8" s="14">
        <f>SUM('HEE data combined'!J8/'HEE data combined'!$J$18)</f>
        <v>3.0239099859353025E-2</v>
      </c>
    </row>
    <row r="9" spans="1:12" x14ac:dyDescent="0.25">
      <c r="A9" t="s">
        <v>119</v>
      </c>
      <c r="B9" s="14">
        <f>SUM('HEE data combined'!B9/'HEE data combined'!$B$18)</f>
        <v>5.0308341447581957E-2</v>
      </c>
      <c r="C9" s="14">
        <f>SUM('HEE data combined'!C9/'HEE data combined'!$C$18)</f>
        <v>3.9094650205761319E-2</v>
      </c>
      <c r="D9" s="14">
        <f>SUM('HEE data combined'!D9/'HEE data combined'!$D$18)</f>
        <v>6.2561868936844192E-2</v>
      </c>
      <c r="E9" s="14">
        <f>SUM('HEE data combined'!E9/'HEE data combined'!$E$18)</f>
        <v>5.1841746248294678E-2</v>
      </c>
      <c r="F9" s="14">
        <f>SUM('HEE data combined'!F9/'HEE data combined'!$F$18)</f>
        <v>6.1889250814332247E-2</v>
      </c>
      <c r="G9" s="14">
        <f>SUM('HEE data combined'!G9/'HEE data combined'!$G$18)</f>
        <v>6.741573033707865E-2</v>
      </c>
      <c r="H9" s="14">
        <f>SUM('HEE data combined'!H9/'HEE data combined'!$H$18)</f>
        <v>2.3529411764705882E-2</v>
      </c>
      <c r="I9" s="14">
        <f>SUM('HEE data combined'!I9/'HEE data combined'!$I$18)</f>
        <v>5.4274084124830396E-2</v>
      </c>
      <c r="J9" s="14">
        <f>SUM('HEE data combined'!J9/'HEE data combined'!$J$18)</f>
        <v>4.1490857946554147E-2</v>
      </c>
    </row>
    <row r="10" spans="1:12" x14ac:dyDescent="0.25">
      <c r="A10" t="s">
        <v>9</v>
      </c>
      <c r="B10" s="14">
        <f>SUM('HEE data combined'!B10/'HEE data combined'!$B$18)</f>
        <v>1.0710808179162609E-2</v>
      </c>
      <c r="C10" s="14">
        <f>SUM('HEE data combined'!C10/'HEE data combined'!$C$18)</f>
        <v>4.11522633744856E-3</v>
      </c>
      <c r="D10" s="14">
        <f>SUM('HEE data combined'!D10/'HEE data combined'!$D$18)</f>
        <v>1.0294991090873094E-2</v>
      </c>
      <c r="E10" s="14">
        <f>SUM('HEE data combined'!E10/'HEE data combined'!$E$18)</f>
        <v>8.8676671214188273E-3</v>
      </c>
      <c r="F10" s="14">
        <f>SUM('HEE data combined'!F10/'HEE data combined'!$F$18)</f>
        <v>7.2126570497906004E-3</v>
      </c>
      <c r="G10" s="14">
        <f>SUM('HEE data combined'!G10/'HEE data combined'!$G$18)</f>
        <v>2.247191011235955E-2</v>
      </c>
      <c r="H10" s="14">
        <f>SUM('HEE data combined'!H10/'HEE data combined'!$H$18)</f>
        <v>0</v>
      </c>
      <c r="I10" s="14">
        <f>SUM('HEE data combined'!I10/'HEE data combined'!$I$18)</f>
        <v>1.7639077340569877E-2</v>
      </c>
      <c r="J10" s="14">
        <f>SUM('HEE data combined'!J10/'HEE data combined'!$J$18)</f>
        <v>1.3361462728551337E-2</v>
      </c>
    </row>
    <row r="11" spans="1:12" x14ac:dyDescent="0.25">
      <c r="A11" t="s">
        <v>118</v>
      </c>
      <c r="B11" s="14">
        <f>SUM('HEE data combined'!B11/'HEE data combined'!$B$18)</f>
        <v>4.3167802661473548E-2</v>
      </c>
      <c r="C11" s="14">
        <f>SUM('HEE data combined'!C11/'HEE data combined'!$C$18)</f>
        <v>3.4979423868312758E-2</v>
      </c>
      <c r="D11" s="14">
        <f>SUM('HEE data combined'!D11/'HEE data combined'!$D$18)</f>
        <v>3.2864779251633343E-2</v>
      </c>
      <c r="E11" s="14">
        <f>SUM('HEE data combined'!E11/'HEE data combined'!$E$18)</f>
        <v>2.660300136425648E-2</v>
      </c>
      <c r="F11" s="14">
        <f>SUM('HEE data combined'!F11/'HEE data combined'!$F$18)</f>
        <v>2.3499302000930665E-2</v>
      </c>
      <c r="G11" s="14">
        <f>SUM('HEE data combined'!G11/'HEE data combined'!$G$18)</f>
        <v>0</v>
      </c>
      <c r="H11" s="14">
        <f>SUM('HEE data combined'!H11/'HEE data combined'!$H$18)</f>
        <v>3.5294117647058823E-2</v>
      </c>
      <c r="I11" s="14">
        <f>SUM('HEE data combined'!I11/'HEE data combined'!$I$18)</f>
        <v>4.4776119402985072E-2</v>
      </c>
      <c r="J11" s="14">
        <f>SUM('HEE data combined'!J11/'HEE data combined'!$J$18)</f>
        <v>3.0942334739803096E-2</v>
      </c>
    </row>
    <row r="12" spans="1:12" x14ac:dyDescent="0.25">
      <c r="A12" t="s">
        <v>121</v>
      </c>
      <c r="B12" s="14">
        <f>SUM('HEE data combined'!B12/'HEE data combined'!$B$18)</f>
        <v>6.3615709185329439E-2</v>
      </c>
      <c r="C12" s="14">
        <f>SUM('HEE data combined'!C12/'HEE data combined'!$C$18)</f>
        <v>1.646090534979424E-2</v>
      </c>
      <c r="D12" s="14">
        <f>SUM('HEE data combined'!D12/'HEE data combined'!$D$18)</f>
        <v>5.1474955454365472E-2</v>
      </c>
      <c r="E12" s="14">
        <f>SUM('HEE data combined'!E12/'HEE data combined'!$E$18)</f>
        <v>2.4556616643929059E-2</v>
      </c>
      <c r="F12" s="14">
        <f>SUM('HEE data combined'!F12/'HEE data combined'!$F$18)</f>
        <v>1.3727315030246627E-2</v>
      </c>
      <c r="G12" s="14">
        <f>SUM('HEE data combined'!G12/'HEE data combined'!$G$18)</f>
        <v>2.247191011235955E-2</v>
      </c>
      <c r="H12" s="14">
        <f>SUM('HEE data combined'!H12/'HEE data combined'!$H$18)</f>
        <v>3.5294117647058823E-2</v>
      </c>
      <c r="I12" s="14">
        <f>SUM('HEE data combined'!I12/'HEE data combined'!$I$18)</f>
        <v>9.0909090909090912E-2</v>
      </c>
      <c r="J12" s="14">
        <f>SUM('HEE data combined'!J12/'HEE data combined'!$J$18)</f>
        <v>4.8874824191279885E-2</v>
      </c>
    </row>
    <row r="13" spans="1:12" x14ac:dyDescent="0.25">
      <c r="A13" t="s">
        <v>12</v>
      </c>
      <c r="B13" s="14">
        <f>SUM('HEE data combined'!B13/'HEE data combined'!$B$18)</f>
        <v>4.8685491723466409E-2</v>
      </c>
      <c r="C13" s="14">
        <f>SUM('HEE data combined'!C13/'HEE data combined'!$C$18)</f>
        <v>4.7325102880658436E-2</v>
      </c>
      <c r="D13" s="14">
        <f>SUM('HEE data combined'!D13/'HEE data combined'!$D$18)</f>
        <v>3.662641061176005E-2</v>
      </c>
      <c r="E13" s="14">
        <f>SUM('HEE data combined'!E13/'HEE data combined'!$E$18)</f>
        <v>6.3437926330150066E-2</v>
      </c>
      <c r="F13" s="14">
        <f>SUM('HEE data combined'!F13/'HEE data combined'!$F$18)</f>
        <v>5.8864588180549092E-2</v>
      </c>
      <c r="G13" s="14">
        <f>SUM('HEE data combined'!G13/'HEE data combined'!$G$18)</f>
        <v>3.3707865168539325E-2</v>
      </c>
      <c r="H13" s="14">
        <f>SUM('HEE data combined'!H13/'HEE data combined'!$H$18)</f>
        <v>7.6470588235294124E-2</v>
      </c>
      <c r="I13" s="14">
        <f>SUM('HEE data combined'!I13/'HEE data combined'!$I$18)</f>
        <v>5.2917232021709636E-2</v>
      </c>
      <c r="J13" s="14">
        <f>SUM('HEE data combined'!J13/'HEE data combined'!$J$18)</f>
        <v>7.3136427566807313E-2</v>
      </c>
    </row>
    <row r="14" spans="1:12" x14ac:dyDescent="0.25">
      <c r="A14" t="s">
        <v>116</v>
      </c>
      <c r="B14" s="14">
        <f>SUM('HEE data combined'!B14/'HEE data combined'!$B$18)</f>
        <v>7.5300227198961373E-2</v>
      </c>
      <c r="C14" s="14">
        <f>SUM('HEE data combined'!C14/'HEE data combined'!$C$18)</f>
        <v>3.0864197530864196E-2</v>
      </c>
      <c r="D14" s="14">
        <f>SUM('HEE data combined'!D14/'HEE data combined'!$D$18)</f>
        <v>7.8598297366858041E-2</v>
      </c>
      <c r="E14" s="14">
        <f>SUM('HEE data combined'!E14/'HEE data combined'!$E$18)</f>
        <v>9.9590723055934513E-2</v>
      </c>
      <c r="F14" s="14">
        <f>SUM('HEE data combined'!F14/'HEE data combined'!$F$18)</f>
        <v>9.0972545369939511E-2</v>
      </c>
      <c r="G14" s="14">
        <f>SUM('HEE data combined'!G14/'HEE data combined'!$G$18)</f>
        <v>0.19101123595505617</v>
      </c>
      <c r="H14" s="14">
        <f>SUM('HEE data combined'!H14/'HEE data combined'!$H$18)</f>
        <v>8.8235294117647065E-2</v>
      </c>
      <c r="I14" s="14">
        <f>SUM('HEE data combined'!I14/'HEE data combined'!$I$18)</f>
        <v>7.7340569877883306E-2</v>
      </c>
      <c r="J14" s="14">
        <f>SUM('HEE data combined'!J14/'HEE data combined'!$J$18)</f>
        <v>0.10583684950773559</v>
      </c>
    </row>
    <row r="15" spans="1:12" x14ac:dyDescent="0.25">
      <c r="A15" t="s">
        <v>7</v>
      </c>
      <c r="B15" s="14">
        <f>SUM('HEE data combined'!B15/'HEE data combined'!$B$18)</f>
        <v>1.6228497241155469E-2</v>
      </c>
      <c r="C15" s="14">
        <f>SUM('HEE data combined'!C15/'HEE data combined'!$C$18)</f>
        <v>1.4403292181069959E-2</v>
      </c>
      <c r="D15" s="14">
        <f>SUM('HEE data combined'!D15/'HEE data combined'!$D$18)</f>
        <v>9.7010492971688778E-3</v>
      </c>
      <c r="E15" s="14">
        <f>SUM('HEE data combined'!E15/'HEE data combined'!$E$18)</f>
        <v>9.5497953615279671E-3</v>
      </c>
      <c r="F15" s="14">
        <f>SUM('HEE data combined'!F15/'HEE data combined'!$F$18)</f>
        <v>1.0004653327128897E-2</v>
      </c>
      <c r="G15" s="14">
        <f>SUM('HEE data combined'!G15/'HEE data combined'!$G$18)</f>
        <v>0</v>
      </c>
      <c r="H15" s="14">
        <f>SUM('HEE data combined'!H15/'HEE data combined'!$H$18)</f>
        <v>0</v>
      </c>
      <c r="I15" s="14">
        <f>SUM('HEE data combined'!I15/'HEE data combined'!$I$18)</f>
        <v>1.2211668928086838E-2</v>
      </c>
      <c r="J15" s="14">
        <f>SUM('HEE data combined'!J15/'HEE data combined'!$J$18)</f>
        <v>8.0872011251758094E-3</v>
      </c>
    </row>
    <row r="16" spans="1:12" x14ac:dyDescent="0.25">
      <c r="A16" t="s">
        <v>24</v>
      </c>
      <c r="B16" s="14">
        <f>SUM(B2:B15)</f>
        <v>1</v>
      </c>
      <c r="C16" s="14">
        <f t="shared" ref="C16:J16" si="0">SUM(C2:C15)</f>
        <v>1</v>
      </c>
      <c r="D16" s="14">
        <f t="shared" si="0"/>
        <v>1</v>
      </c>
      <c r="E16" s="14">
        <f t="shared" si="0"/>
        <v>1.0000000000000002</v>
      </c>
      <c r="F16" s="14">
        <f t="shared" si="0"/>
        <v>1</v>
      </c>
      <c r="G16" s="14">
        <f t="shared" si="0"/>
        <v>1</v>
      </c>
      <c r="H16" s="14">
        <f t="shared" si="0"/>
        <v>1</v>
      </c>
      <c r="I16" s="14">
        <f t="shared" si="0"/>
        <v>1</v>
      </c>
      <c r="J16" s="14">
        <f t="shared" si="0"/>
        <v>1</v>
      </c>
      <c r="K16" s="14"/>
      <c r="L16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R4" sqref="R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Q6" sqref="Q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GMC data</vt:lpstr>
      <vt:lpstr>HEE data combined</vt:lpstr>
      <vt:lpstr> GMC % by speciality</vt:lpstr>
      <vt:lpstr>GMC % by religion</vt:lpstr>
      <vt:lpstr>HEE data origional</vt:lpstr>
      <vt:lpstr>HEE data by speciality</vt:lpstr>
      <vt:lpstr>HEE data by religion</vt:lpstr>
      <vt:lpstr>athiests</vt:lpstr>
      <vt:lpstr>budhists</vt:lpstr>
      <vt:lpstr>christianity</vt:lpstr>
      <vt:lpstr>hindu</vt:lpstr>
      <vt:lpstr>islam</vt:lpstr>
      <vt:lpstr>judaism</vt:lpstr>
      <vt:lpstr>sikh</vt:lpstr>
      <vt:lpstr> other religion</vt:lpstr>
      <vt:lpstr>Anaesthesia</vt:lpstr>
      <vt:lpstr>EM</vt:lpstr>
      <vt:lpstr>GP</vt:lpstr>
      <vt:lpstr>Medicine</vt:lpstr>
      <vt:lpstr>OG</vt:lpstr>
      <vt:lpstr>Public health</vt:lpstr>
      <vt:lpstr>Psychiatry</vt:lpstr>
      <vt:lpstr>Opthalmology</vt:lpstr>
      <vt:lpstr>Surgery</vt:lpstr>
      <vt:lpstr>Occupational</vt:lpstr>
      <vt:lpstr>Paeds</vt:lpstr>
      <vt:lpstr>Other</vt:lpstr>
      <vt:lpstr>Radiology</vt:lpstr>
      <vt:lpstr>Patholgy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jawad</dc:creator>
  <cp:lastModifiedBy>Ali Marvasti</cp:lastModifiedBy>
  <dcterms:created xsi:type="dcterms:W3CDTF">2019-08-18T20:06:02Z</dcterms:created>
  <dcterms:modified xsi:type="dcterms:W3CDTF">2020-02-25T21:37:48Z</dcterms:modified>
</cp:coreProperties>
</file>