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ronology" sheetId="1" state="visible" r:id="rId2"/>
    <sheet name="Timeline" sheetId="2" state="visible" r:id="rId3"/>
    <sheet name="Constants" sheetId="3" state="visible" r:id="rId4"/>
  </sheets>
  <definedNames>
    <definedName function="false" hidden="false" name="Abram_birth" vbProcedure="false">Chronology!$C$26</definedName>
    <definedName function="false" hidden="false" name="Adam_birth" vbProcedure="false">Chronology!$C$4</definedName>
    <definedName function="false" hidden="false" name="Arpachshad_birth" vbProcedure="false">Chronology!$C$18</definedName>
    <definedName function="false" hidden="false" name="BCoffset" vbProcedure="false">Constants!$B$1</definedName>
    <definedName function="false" hidden="false" name="Eber_birth" vbProcedure="false">Chronology!$C$20</definedName>
    <definedName function="false" hidden="false" name="Enoch_birth" vbProcedure="false">Chronology!$C$10</definedName>
    <definedName function="false" hidden="false" name="Enosh_birth" vbProcedure="false">Chronology!$C$6</definedName>
    <definedName function="false" hidden="false" name="Flood" vbProcedure="false">Chronology!$C$17</definedName>
    <definedName function="false" hidden="false" name="Isaac_birth" vbProcedure="false">Chronology!$C$33</definedName>
    <definedName function="false" hidden="false" name="Jacob_birth" vbProcedure="false">Chronology!$C$36</definedName>
    <definedName function="false" hidden="false" name="Joseph_birth" vbProcedure="false">Chronology!$C$49</definedName>
    <definedName function="false" hidden="false" name="Kenan_birth" vbProcedure="false">Chronology!$C$7</definedName>
    <definedName function="false" hidden="false" name="Lamech_birth" vbProcedure="false">Chronology!$C$12</definedName>
    <definedName function="false" hidden="false" name="Mahalalel_birth" vbProcedure="false">Chronology!$C$8</definedName>
    <definedName function="false" hidden="false" name="Methuselah_birth" vbProcedure="false">Chronology!$C$11</definedName>
    <definedName function="false" hidden="false" name="Nahor_birth" vbProcedure="false">Chronology!$C$24</definedName>
    <definedName function="false" hidden="false" name="Noah_birth" vbProcedure="false">Chronology!$C$13</definedName>
    <definedName function="false" hidden="false" name="Peleg_birth" vbProcedure="false">Chronology!$C$21</definedName>
    <definedName function="false" hidden="false" name="Reu_birth" vbProcedure="false">Chronology!$C$22</definedName>
    <definedName function="false" hidden="false" name="Serug_birth" vbProcedure="false">Chronology!$C$23</definedName>
    <definedName function="false" hidden="false" name="Shelah_birth" vbProcedure="false">Chronology!$C$19</definedName>
    <definedName function="false" hidden="false" name="Shem_birth" vbProcedure="false">Chronology!$C$14</definedName>
    <definedName function="false" hidden="false" name="Terah_birth" vbProcedure="false">Chronology!$C$25</definedName>
    <definedName function="false" hidden="false" name="Terah_death" vbProcedure="false">Chronology!$E$25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<sst xmlns="http://schemas.openxmlformats.org/spreadsheetml/2006/main" count="287" uniqueCount="200">
  <si>
    <t xml:space="preserve">Date Calculator</t>
  </si>
  <si>
    <t xml:space="preserve">Start</t>
  </si>
  <si>
    <t xml:space="preserve">Duration</t>
  </si>
  <si>
    <t xml:space="preserve">End</t>
  </si>
  <si>
    <t xml:space="preserve">Event</t>
  </si>
  <si>
    <t xml:space="preserve">Type</t>
  </si>
  <si>
    <t xml:space="preserve">Date</t>
  </si>
  <si>
    <t xml:space="preserve">ID</t>
  </si>
  <si>
    <t xml:space="preserve">Notes</t>
  </si>
  <si>
    <t xml:space="preserve">Eden</t>
  </si>
  <si>
    <t xml:space="preserve">Adam</t>
  </si>
  <si>
    <t xml:space="preserve">Seth</t>
  </si>
  <si>
    <t xml:space="preserve">Enosh</t>
  </si>
  <si>
    <t xml:space="preserve">Kenan</t>
  </si>
  <si>
    <t xml:space="preserve">Mahalalel</t>
  </si>
  <si>
    <t xml:space="preserve">Jared</t>
  </si>
  <si>
    <t xml:space="preserve">Enoch</t>
  </si>
  <si>
    <t xml:space="preserve">translated</t>
  </si>
  <si>
    <t xml:space="preserve">Methuselah</t>
  </si>
  <si>
    <t xml:space="preserve">Lamech</t>
  </si>
  <si>
    <t xml:space="preserve">Noah</t>
  </si>
  <si>
    <t xml:space="preserve">Shem</t>
  </si>
  <si>
    <t xml:space="preserve">Gen 10:21</t>
  </si>
  <si>
    <t xml:space="preserve">Japheth</t>
  </si>
  <si>
    <t xml:space="preserve">after</t>
  </si>
  <si>
    <t xml:space="preserve">Gen 5:32, 6:10, 7:13, 10:1</t>
  </si>
  <si>
    <t xml:space="preserve">1Chr 1:4</t>
  </si>
  <si>
    <t xml:space="preserve">Ham</t>
  </si>
  <si>
    <t xml:space="preserve">Flood</t>
  </si>
  <si>
    <t xml:space="preserve">Gen 11:10</t>
  </si>
  <si>
    <t xml:space="preserve">Arpachshad</t>
  </si>
  <si>
    <t xml:space="preserve">Gen 11</t>
  </si>
  <si>
    <t xml:space="preserve">Shelah</t>
  </si>
  <si>
    <t xml:space="preserve">Eber</t>
  </si>
  <si>
    <t xml:space="preserve">Peleg</t>
  </si>
  <si>
    <t xml:space="preserve">Reu</t>
  </si>
  <si>
    <t xml:space="preserve">Serug</t>
  </si>
  <si>
    <t xml:space="preserve">Nahor</t>
  </si>
  <si>
    <t xml:space="preserve">Terah</t>
  </si>
  <si>
    <t xml:space="preserve">Abram</t>
  </si>
  <si>
    <t xml:space="preserve">Abram departed Haran</t>
  </si>
  <si>
    <t xml:space="preserve">Gen 12:4</t>
  </si>
  <si>
    <t xml:space="preserve">Abram arrived Canaan</t>
  </si>
  <si>
    <t xml:space="preserve">Abram married Hagar</t>
  </si>
  <si>
    <t xml:space="preserve">Gen 16:3</t>
  </si>
  <si>
    <t xml:space="preserve">Haran</t>
  </si>
  <si>
    <t xml:space="preserve">before</t>
  </si>
  <si>
    <t xml:space="preserve">Sarah</t>
  </si>
  <si>
    <t xml:space="preserve">Isaac</t>
  </si>
  <si>
    <t xml:space="preserve">Gen 35:28</t>
  </si>
  <si>
    <t xml:space="preserve">Isaac marries Rebekah</t>
  </si>
  <si>
    <t xml:space="preserve">Esau</t>
  </si>
  <si>
    <t xml:space="preserve">Jacob/Israel</t>
  </si>
  <si>
    <t xml:space="preserve">Gen 47:28</t>
  </si>
  <si>
    <t xml:space="preserve">Gen 45:6, 41</t>
  </si>
  <si>
    <t xml:space="preserve">Reuben</t>
  </si>
  <si>
    <t xml:space="preserve">Leah</t>
  </si>
  <si>
    <t xml:space="preserve">Simeon</t>
  </si>
  <si>
    <t xml:space="preserve">Levi</t>
  </si>
  <si>
    <t xml:space="preserve">Dan</t>
  </si>
  <si>
    <t xml:space="preserve">Bilhah</t>
  </si>
  <si>
    <t xml:space="preserve">Judah</t>
  </si>
  <si>
    <t xml:space="preserve">Naphtali</t>
  </si>
  <si>
    <t xml:space="preserve">Yissachar</t>
  </si>
  <si>
    <t xml:space="preserve">Gad</t>
  </si>
  <si>
    <t xml:space="preserve">Zilpah</t>
  </si>
  <si>
    <t xml:space="preserve">Zebulun</t>
  </si>
  <si>
    <t xml:space="preserve">Asher</t>
  </si>
  <si>
    <t xml:space="preserve">Dinah</t>
  </si>
  <si>
    <t xml:space="preserve">Joseph</t>
  </si>
  <si>
    <t xml:space="preserve">Rachel</t>
  </si>
  <si>
    <t xml:space="preserve">Benyamin</t>
  </si>
  <si>
    <t xml:space="preserve">Joseph becomes prime minister</t>
  </si>
  <si>
    <t xml:space="preserve">Gen 41:46</t>
  </si>
  <si>
    <t xml:space="preserve">Years of plenty</t>
  </si>
  <si>
    <t xml:space="preserve">Gen 41</t>
  </si>
  <si>
    <t xml:space="preserve">Years of famine</t>
  </si>
  <si>
    <t xml:space="preserve">Gen 45:6</t>
  </si>
  <si>
    <t xml:space="preserve">Jacob arrives Egypt</t>
  </si>
  <si>
    <t xml:space="preserve">Gen 47:9</t>
  </si>
  <si>
    <t xml:space="preserve">Neb-pehty-ra Ah-mosheh I</t>
  </si>
  <si>
    <t xml:space="preserve">Egyptian pharaoh</t>
  </si>
  <si>
    <t xml:space="preserve">Djeser-ka-ra Amun-hotep I</t>
  </si>
  <si>
    <t xml:space="preserve">Aa-kheper-ka-ra Thoth-mosheh I</t>
  </si>
  <si>
    <t xml:space="preserve">Aa-kheper-en-ra Thoth-mosheh II</t>
  </si>
  <si>
    <t xml:space="preserve">Ma-at-ka-ra Hat-shep-sut</t>
  </si>
  <si>
    <t xml:space="preserve">Men-kheper-ra Thoth-mosheh III</t>
  </si>
  <si>
    <t xml:space="preserve">Moses</t>
  </si>
  <si>
    <t xml:space="preserve">Feb</t>
  </si>
  <si>
    <t xml:space="preserve">Joshua</t>
  </si>
  <si>
    <t xml:space="preserve">Othniel</t>
  </si>
  <si>
    <t xml:space="preserve">Ehud</t>
  </si>
  <si>
    <t xml:space="preserve">Shamgar</t>
  </si>
  <si>
    <t xml:space="preserve">Deborah</t>
  </si>
  <si>
    <t xml:space="preserve">Gideon</t>
  </si>
  <si>
    <t xml:space="preserve">Abimelech</t>
  </si>
  <si>
    <t xml:space="preserve">Tola</t>
  </si>
  <si>
    <t xml:space="preserve">Jair</t>
  </si>
  <si>
    <t xml:space="preserve">Jephthah</t>
  </si>
  <si>
    <t xml:space="preserve">Boaz</t>
  </si>
  <si>
    <t xml:space="preserve">Eilon</t>
  </si>
  <si>
    <t xml:space="preserve">Avdon</t>
  </si>
  <si>
    <t xml:space="preserve">Shimshaon</t>
  </si>
  <si>
    <t xml:space="preserve">Eli</t>
  </si>
  <si>
    <t xml:space="preserve">Samuel</t>
  </si>
  <si>
    <t xml:space="preserve">Saul reigned</t>
  </si>
  <si>
    <t xml:space="preserve">David lived</t>
  </si>
  <si>
    <t xml:space="preserve">David reigned</t>
  </si>
  <si>
    <t xml:space="preserve">Solomon reigned</t>
  </si>
  <si>
    <t xml:space="preserve">Absalom lived</t>
  </si>
  <si>
    <t xml:space="preserve">Rehoboam lived</t>
  </si>
  <si>
    <t xml:space="preserve">Rehoboam reigned</t>
  </si>
  <si>
    <t xml:space="preserve">south</t>
  </si>
  <si>
    <t xml:space="preserve">Shishak invades Jerusalem</t>
  </si>
  <si>
    <t xml:space="preserve">Jeroboam reigned</t>
  </si>
  <si>
    <t xml:space="preserve">north</t>
  </si>
  <si>
    <t xml:space="preserve">Aviyyam reigned</t>
  </si>
  <si>
    <t xml:space="preserve">Asa reigned</t>
  </si>
  <si>
    <t xml:space="preserve">Nadav reigned</t>
  </si>
  <si>
    <t xml:space="preserve">Basha reigned</t>
  </si>
  <si>
    <t xml:space="preserve">Elah reigned</t>
  </si>
  <si>
    <t xml:space="preserve">Zimri reigned</t>
  </si>
  <si>
    <t xml:space="preserve">Omri reigned</t>
  </si>
  <si>
    <t xml:space="preserve">Ahab reigned</t>
  </si>
  <si>
    <t xml:space="preserve">Elijah</t>
  </si>
  <si>
    <t xml:space="preserve">Jehoshaphat</t>
  </si>
  <si>
    <t xml:space="preserve">Elisha “prophet in Israel”</t>
  </si>
  <si>
    <t xml:space="preserve">Ashur-nasir-pal II</t>
  </si>
  <si>
    <t xml:space="preserve">Assyria</t>
  </si>
  <si>
    <t xml:space="preserve">Ahaziah son of Ahab</t>
  </si>
  <si>
    <t xml:space="preserve">Jehoram son of Ahab</t>
  </si>
  <si>
    <t xml:space="preserve">Jehoram son of Jehoshaphat</t>
  </si>
  <si>
    <t xml:space="preserve">Ahaziah son of Jehoram</t>
  </si>
  <si>
    <t xml:space="preserve">Athaliah reigned</t>
  </si>
  <si>
    <t xml:space="preserve">Jehu reigned</t>
  </si>
  <si>
    <t xml:space="preserve">Ben-Hadad II reigned</t>
  </si>
  <si>
    <t xml:space="preserve">Naaman</t>
  </si>
  <si>
    <t xml:space="preserve">The Syrian, an Aramean</t>
  </si>
  <si>
    <t xml:space="preserve">Jehoash reigned</t>
  </si>
  <si>
    <t xml:space="preserve">Shalmaneser III reigned</t>
  </si>
  <si>
    <t xml:space="preserve">Jehoahaz reigned</t>
  </si>
  <si>
    <t xml:space="preserve">Hazael</t>
  </si>
  <si>
    <t xml:space="preserve">Syrian King</t>
  </si>
  <si>
    <t xml:space="preserve">Amaziah son of Jehoash reigned</t>
  </si>
  <si>
    <t xml:space="preserve">Jeroboam II son of Jehoash reigned</t>
  </si>
  <si>
    <t xml:space="preserve">Azariah/Uzziah</t>
  </si>
  <si>
    <t xml:space="preserve">Uzziah reigned</t>
  </si>
  <si>
    <t xml:space="preserve">Zechariah reigned</t>
  </si>
  <si>
    <t xml:space="preserve">Shallum</t>
  </si>
  <si>
    <t xml:space="preserve">Menahem</t>
  </si>
  <si>
    <t xml:space="preserve">Pekaiah</t>
  </si>
  <si>
    <t xml:space="preserve">Rezin</t>
  </si>
  <si>
    <t xml:space="preserve">Jotham lived</t>
  </si>
  <si>
    <t xml:space="preserve">Jotham regency</t>
  </si>
  <si>
    <t xml:space="preserve">Jotham reigned</t>
  </si>
  <si>
    <t xml:space="preserve">Ahaz son of Jotham</t>
  </si>
  <si>
    <t xml:space="preserve">Tiglath-pileser III reigned</t>
  </si>
  <si>
    <t xml:space="preserve">Ahaz son of Jotham reigned</t>
  </si>
  <si>
    <t xml:space="preserve">Osorkon IV</t>
  </si>
  <si>
    <t xml:space="preserve">Egyptian Pharaoh</t>
  </si>
  <si>
    <t xml:space="preserve">Hoshea reigned</t>
  </si>
  <si>
    <t xml:space="preserve">Hezekiah</t>
  </si>
  <si>
    <t xml:space="preserve">Shalmaneser V reigned</t>
  </si>
  <si>
    <t xml:space="preserve">Hezekiah reigned</t>
  </si>
  <si>
    <t xml:space="preserve">Merodach-baladan II reigned</t>
  </si>
  <si>
    <t xml:space="preserve">Babylon</t>
  </si>
  <si>
    <t xml:space="preserve">Sargon II reigned</t>
  </si>
  <si>
    <t xml:space="preserve">Manasseh</t>
  </si>
  <si>
    <t xml:space="preserve">Sennacherib reigned</t>
  </si>
  <si>
    <t xml:space="preserve">Esarhaddon reigned</t>
  </si>
  <si>
    <t xml:space="preserve">Manasseh reigned</t>
  </si>
  <si>
    <t xml:space="preserve">Ashurbanipal reigned</t>
  </si>
  <si>
    <t xml:space="preserve">Amon lived</t>
  </si>
  <si>
    <t xml:space="preserve">Amon reigned</t>
  </si>
  <si>
    <t xml:space="preserve">Joshiah son of Amon</t>
  </si>
  <si>
    <t xml:space="preserve">Joshiah reigned</t>
  </si>
  <si>
    <t xml:space="preserve">Jehoahaz</t>
  </si>
  <si>
    <t xml:space="preserve">Nabopolassar reigned</t>
  </si>
  <si>
    <t xml:space="preserve">Eliakim</t>
  </si>
  <si>
    <t xml:space="preserve">Eliakim regined</t>
  </si>
  <si>
    <t xml:space="preserve">Jehoiachin</t>
  </si>
  <si>
    <t xml:space="preserve">???</t>
  </si>
  <si>
    <t xml:space="preserve">Nebuchadnezzar II</t>
  </si>
  <si>
    <t xml:space="preserve">Jehoiachin reigned</t>
  </si>
  <si>
    <t xml:space="preserve">Mattaniah/Zedekiah</t>
  </si>
  <si>
    <t xml:space="preserve">Zedekiah reigned</t>
  </si>
  <si>
    <t xml:space="preserve">Amel-Marduk reigned</t>
  </si>
  <si>
    <t xml:space="preserve">Neriglissar reigned</t>
  </si>
  <si>
    <t xml:space="preserve">Nabonidus</t>
  </si>
  <si>
    <t xml:space="preserve">Daniel in Lion's Den</t>
  </si>
  <si>
    <t xml:space="preserve">Beltashazzar</t>
  </si>
  <si>
    <t xml:space="preserve">Antioch earthquake</t>
  </si>
  <si>
    <t xml:space="preserve">Queen Esther</t>
  </si>
  <si>
    <t xml:space="preserve">Persia</t>
  </si>
  <si>
    <t xml:space="preserve">Battle of Thermopolaye</t>
  </si>
  <si>
    <t xml:space="preserve">Alexander the Great</t>
  </si>
  <si>
    <t xml:space="preserve">July</t>
  </si>
  <si>
    <t xml:space="preserve">June</t>
  </si>
  <si>
    <t xml:space="preserve">Hellenist War</t>
  </si>
  <si>
    <t xml:space="preserve">Years B.C.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</si>
</sst>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&quot; AD&quot;;0&quot; BC&quot;;0;@"/>
    <numFmt numFmtId="166" formatCode="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n-Biblical" xfId="21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Event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"Event"</c:f>
              <c:strCache>
                <c:ptCount val="1"/>
                <c:pt idx="0">
                  <c:v>Event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1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Chronology!$C$3:$C$13</c:f>
              <c:numCache>
                <c:formatCode>General</c:formatCode>
                <c:ptCount val="11"/>
                <c:pt idx="0">
                  <c:v>-3924</c:v>
                </c:pt>
                <c:pt idx="1">
                  <c:v>-3924</c:v>
                </c:pt>
                <c:pt idx="2">
                  <c:v>-3794</c:v>
                </c:pt>
                <c:pt idx="3">
                  <c:v>-3689</c:v>
                </c:pt>
                <c:pt idx="4">
                  <c:v>-3599</c:v>
                </c:pt>
                <c:pt idx="5">
                  <c:v>-3529</c:v>
                </c:pt>
                <c:pt idx="6">
                  <c:v>-3464</c:v>
                </c:pt>
                <c:pt idx="7">
                  <c:v>-3302</c:v>
                </c:pt>
                <c:pt idx="8">
                  <c:v>-3237</c:v>
                </c:pt>
                <c:pt idx="9">
                  <c:v>-3050</c:v>
                </c:pt>
                <c:pt idx="10">
                  <c:v>-2868</c:v>
                </c:pt>
              </c:numCache>
            </c:numRef>
          </c:xVal>
          <c:yVal>
            <c:numRef>
              <c:f>Chronology!$A$3:$A$13</c:f>
              <c:numCache>
                <c:formatCode>General</c:formatCode>
                <c:ptCount val="11"/>
              </c:numCache>
            </c:numRef>
          </c:yVal>
          <c:smooth val="0"/>
        </c:ser>
        <c:axId val="47768686"/>
        <c:axId val="54086072"/>
      </c:scatterChart>
      <c:valAx>
        <c:axId val="47768686"/>
        <c:scaling>
          <c:orientation val="minMax"/>
        </c:scaling>
        <c:delete val="0"/>
        <c:axPos val="b"/>
        <c:numFmt formatCode="0&quot; AD&quot;;0&quot; BC&quot;;0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086072"/>
        <c:crosses val="autoZero"/>
        <c:crossBetween val="midCat"/>
      </c:valAx>
      <c:valAx>
        <c:axId val="540860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76868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257400</xdr:colOff>
      <xdr:row>38</xdr:row>
      <xdr:rowOff>102600</xdr:rowOff>
    </xdr:to>
    <xdr:graphicFrame>
      <xdr:nvGraphicFramePr>
        <xdr:cNvPr id="0" name="Chart 1"/>
        <xdr:cNvGraphicFramePr/>
      </xdr:nvGraphicFramePr>
      <xdr:xfrm>
        <a:off x="0" y="0"/>
        <a:ext cx="8667000" cy="627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keisan.casio.com/exec/system/1247118517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2" topLeftCell="A136" activePane="bottomLeft" state="frozen"/>
      <selection pane="topLeft" activeCell="A1" activeCellId="0" sqref="A1"/>
      <selection pane="bottomLeft" activeCell="C146" activeCellId="0" sqref="C146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30.22"/>
    <col collapsed="false" customWidth="true" hidden="false" outlineLevel="0" max="2" min="2" style="0" width="10"/>
    <col collapsed="false" customWidth="true" hidden="false" outlineLevel="0" max="3" min="3" style="1" width="10"/>
    <col collapsed="false" customWidth="true" hidden="false" outlineLevel="0" max="4" min="4" style="2" width="10"/>
    <col collapsed="false" customWidth="true" hidden="false" outlineLevel="0" max="5" min="5" style="1" width="10"/>
    <col collapsed="false" customWidth="true" hidden="false" outlineLevel="0" max="6" min="6" style="0" width="9.2"/>
    <col collapsed="false" customWidth="true" hidden="false" outlineLevel="0" max="7" min="7" style="0" width="2.99"/>
    <col collapsed="false" customWidth="true" hidden="false" outlineLevel="0" max="8" min="8" style="0" width="10.12"/>
  </cols>
  <sheetData>
    <row r="1" s="7" customFormat="true" ht="13.8" hidden="false" customHeight="false" outlineLevel="0" collapsed="false">
      <c r="A1" s="3" t="s">
        <v>0</v>
      </c>
      <c r="B1" s="4" t="s">
        <v>1</v>
      </c>
      <c r="C1" s="4"/>
      <c r="D1" s="5" t="s">
        <v>2</v>
      </c>
      <c r="E1" s="6" t="s">
        <v>3</v>
      </c>
      <c r="F1" s="6"/>
    </row>
    <row r="2" s="7" customFormat="true" ht="13.8" hidden="false" customHeight="false" outlineLevel="0" collapsed="false">
      <c r="A2" s="7" t="s">
        <v>4</v>
      </c>
      <c r="B2" s="7" t="s">
        <v>5</v>
      </c>
      <c r="C2" s="8" t="s">
        <v>6</v>
      </c>
      <c r="D2" s="5"/>
      <c r="E2" s="8" t="s">
        <v>6</v>
      </c>
      <c r="F2" s="7" t="s">
        <v>5</v>
      </c>
      <c r="G2" s="7" t="s">
        <v>7</v>
      </c>
      <c r="H2" s="7" t="s">
        <v>8</v>
      </c>
    </row>
    <row r="3" customFormat="false" ht="13.8" hidden="false" customHeight="false" outlineLevel="0" collapsed="false">
      <c r="A3" s="0" t="s">
        <v>9</v>
      </c>
      <c r="C3" s="1" t="n">
        <f aca="false">Constants!$B$1</f>
        <v>-3924</v>
      </c>
      <c r="D3" s="2" t="n">
        <v>40</v>
      </c>
      <c r="E3" s="1" t="n">
        <v>40</v>
      </c>
      <c r="G3" s="0" t="n">
        <v>0</v>
      </c>
    </row>
    <row r="4" customFormat="false" ht="13.8" hidden="false" customHeight="false" outlineLevel="0" collapsed="false">
      <c r="A4" s="0" t="s">
        <v>10</v>
      </c>
      <c r="C4" s="1" t="n">
        <f aca="false">Constants!$B$1</f>
        <v>-3924</v>
      </c>
      <c r="D4" s="2" t="n">
        <v>930</v>
      </c>
      <c r="E4" s="1" t="n">
        <f aca="false">Adam_birth+D4</f>
        <v>-2994</v>
      </c>
      <c r="G4" s="0" t="n">
        <f aca="false">IF(LEN(A4),G3+1,"")</f>
        <v>1</v>
      </c>
    </row>
    <row r="5" customFormat="false" ht="13.8" hidden="false" customHeight="false" outlineLevel="0" collapsed="false">
      <c r="A5" s="0" t="s">
        <v>11</v>
      </c>
      <c r="C5" s="1" t="n">
        <f aca="false">Adam_birth+130</f>
        <v>-3794</v>
      </c>
      <c r="D5" s="2" t="n">
        <v>912</v>
      </c>
      <c r="E5" s="1" t="n">
        <f aca="false">C5+D5</f>
        <v>-2882</v>
      </c>
      <c r="G5" s="0" t="n">
        <f aca="false">IF(LEN(A5),G4+1,"")</f>
        <v>2</v>
      </c>
    </row>
    <row r="6" customFormat="false" ht="13.8" hidden="false" customHeight="false" outlineLevel="0" collapsed="false">
      <c r="A6" s="0" t="s">
        <v>12</v>
      </c>
      <c r="C6" s="1" t="n">
        <f aca="false">C5+105</f>
        <v>-3689</v>
      </c>
      <c r="D6" s="2" t="n">
        <v>905</v>
      </c>
      <c r="E6" s="1" t="n">
        <f aca="false">Enosh_birth+D6</f>
        <v>-2784</v>
      </c>
      <c r="G6" s="0" t="n">
        <f aca="false">IF(LEN(A6),G5+1,"")</f>
        <v>3</v>
      </c>
    </row>
    <row r="7" customFormat="false" ht="13.8" hidden="false" customHeight="false" outlineLevel="0" collapsed="false">
      <c r="A7" s="0" t="s">
        <v>13</v>
      </c>
      <c r="C7" s="1" t="n">
        <f aca="false">Enosh_birth+90</f>
        <v>-3599</v>
      </c>
      <c r="D7" s="2" t="n">
        <v>910</v>
      </c>
      <c r="E7" s="1" t="n">
        <f aca="false">Kenan_birth+D7</f>
        <v>-2689</v>
      </c>
      <c r="G7" s="0" t="n">
        <f aca="false">IF(LEN(A7),G6+1,"")</f>
        <v>4</v>
      </c>
    </row>
    <row r="8" customFormat="false" ht="13.8" hidden="false" customHeight="false" outlineLevel="0" collapsed="false">
      <c r="A8" s="0" t="s">
        <v>14</v>
      </c>
      <c r="C8" s="1" t="n">
        <f aca="false">C7+70</f>
        <v>-3529</v>
      </c>
      <c r="D8" s="2" t="n">
        <v>895</v>
      </c>
      <c r="E8" s="1" t="n">
        <f aca="false">Mahalalel_birth+D8</f>
        <v>-2634</v>
      </c>
      <c r="G8" s="0" t="n">
        <f aca="false">IF(LEN(A8),G7+1,"")</f>
        <v>5</v>
      </c>
    </row>
    <row r="9" customFormat="false" ht="13.8" hidden="false" customHeight="false" outlineLevel="0" collapsed="false">
      <c r="A9" s="0" t="s">
        <v>15</v>
      </c>
      <c r="C9" s="1" t="n">
        <f aca="false">Mahalalel_birth+65</f>
        <v>-3464</v>
      </c>
      <c r="D9" s="2" t="n">
        <v>962</v>
      </c>
      <c r="E9" s="1" t="n">
        <f aca="false">C9+D9</f>
        <v>-2502</v>
      </c>
      <c r="G9" s="0" t="n">
        <f aca="false">IF(LEN(A9),G8+1,"")</f>
        <v>6</v>
      </c>
    </row>
    <row r="10" customFormat="false" ht="13.8" hidden="false" customHeight="false" outlineLevel="0" collapsed="false">
      <c r="A10" s="0" t="s">
        <v>16</v>
      </c>
      <c r="C10" s="1" t="n">
        <f aca="false">C9+162</f>
        <v>-3302</v>
      </c>
      <c r="D10" s="2" t="n">
        <v>365</v>
      </c>
      <c r="E10" s="1" t="n">
        <f aca="false">Enoch_birth+D10</f>
        <v>-2937</v>
      </c>
      <c r="F10" s="0" t="s">
        <v>17</v>
      </c>
      <c r="G10" s="0" t="n">
        <f aca="false">IF(LEN(A10),G9+1,"")</f>
        <v>7</v>
      </c>
    </row>
    <row r="11" customFormat="false" ht="13.8" hidden="false" customHeight="false" outlineLevel="0" collapsed="false">
      <c r="A11" s="0" t="s">
        <v>18</v>
      </c>
      <c r="C11" s="1" t="n">
        <f aca="false">Enoch_birth+65</f>
        <v>-3237</v>
      </c>
      <c r="D11" s="2" t="n">
        <v>969</v>
      </c>
      <c r="E11" s="1" t="n">
        <f aca="false">Methuselah_birth+D11</f>
        <v>-2268</v>
      </c>
      <c r="G11" s="0" t="n">
        <f aca="false">IF(LEN(A11),G10+1,"")</f>
        <v>8</v>
      </c>
    </row>
    <row r="12" customFormat="false" ht="13.8" hidden="false" customHeight="false" outlineLevel="0" collapsed="false">
      <c r="A12" s="0" t="s">
        <v>19</v>
      </c>
      <c r="C12" s="1" t="n">
        <f aca="false">Methuselah_birth+187</f>
        <v>-3050</v>
      </c>
      <c r="D12" s="2" t="n">
        <v>777</v>
      </c>
      <c r="E12" s="1" t="n">
        <f aca="false">Lamech_birth+D12</f>
        <v>-2273</v>
      </c>
      <c r="G12" s="0" t="n">
        <f aca="false">IF(LEN(A12),G11+1,"")</f>
        <v>9</v>
      </c>
    </row>
    <row r="13" customFormat="false" ht="13.8" hidden="false" customHeight="false" outlineLevel="0" collapsed="false">
      <c r="A13" s="0" t="s">
        <v>20</v>
      </c>
      <c r="C13" s="1" t="n">
        <f aca="false">Lamech_birth+182</f>
        <v>-2868</v>
      </c>
      <c r="G13" s="0" t="n">
        <f aca="false">IF(LEN(A13),G12+1,"")</f>
        <v>10</v>
      </c>
    </row>
    <row r="14" customFormat="false" ht="13.8" hidden="false" customHeight="false" outlineLevel="0" collapsed="false">
      <c r="A14" s="0" t="s">
        <v>21</v>
      </c>
      <c r="C14" s="1" t="n">
        <f aca="false">Noah_birth+502</f>
        <v>-2366</v>
      </c>
      <c r="D14" s="2" t="n">
        <f aca="false">E14-Shem_birth</f>
        <v>600</v>
      </c>
      <c r="E14" s="1" t="n">
        <f aca="false">Arpachshad_birth+500</f>
        <v>-1766</v>
      </c>
      <c r="G14" s="0" t="n">
        <f aca="false">IF(LEN(A14),G13+1,"")</f>
        <v>11</v>
      </c>
      <c r="H14" s="0" t="s">
        <v>22</v>
      </c>
    </row>
    <row r="15" customFormat="false" ht="13.8" hidden="false" customHeight="false" outlineLevel="0" collapsed="false">
      <c r="A15" s="0" t="s">
        <v>23</v>
      </c>
      <c r="B15" s="0" t="s">
        <v>24</v>
      </c>
      <c r="C15" s="1" t="n">
        <f aca="false">Shem_birth</f>
        <v>-2366</v>
      </c>
      <c r="G15" s="0" t="n">
        <f aca="false">IF(LEN(A15),G16+1,"")</f>
        <v>13</v>
      </c>
      <c r="H15" s="0" t="s">
        <v>25</v>
      </c>
      <c r="I15" s="0" t="s">
        <v>26</v>
      </c>
    </row>
    <row r="16" customFormat="false" ht="13.8" hidden="false" customHeight="false" outlineLevel="0" collapsed="false">
      <c r="A16" s="0" t="s">
        <v>27</v>
      </c>
      <c r="B16" s="0" t="s">
        <v>24</v>
      </c>
      <c r="C16" s="1" t="n">
        <f aca="false">Shem_birth</f>
        <v>-2366</v>
      </c>
      <c r="G16" s="0" t="n">
        <f aca="false">IF(LEN(A16),G14+1,"")</f>
        <v>12</v>
      </c>
    </row>
    <row r="17" customFormat="false" ht="13.8" hidden="false" customHeight="false" outlineLevel="0" collapsed="false">
      <c r="A17" s="0" t="s">
        <v>28</v>
      </c>
      <c r="C17" s="1" t="n">
        <f aca="false">Shem_birth+98</f>
        <v>-2268</v>
      </c>
      <c r="H17" s="0" t="s">
        <v>29</v>
      </c>
    </row>
    <row r="18" customFormat="false" ht="13.8" hidden="false" customHeight="false" outlineLevel="0" collapsed="false">
      <c r="A18" s="0" t="s">
        <v>30</v>
      </c>
      <c r="C18" s="1" t="n">
        <f aca="false">Shem_birth+100</f>
        <v>-2266</v>
      </c>
      <c r="D18" s="2" t="n">
        <f aca="false">E18-Arpachshad_birth</f>
        <v>438</v>
      </c>
      <c r="E18" s="1" t="n">
        <f aca="false">Shelah_birth+403</f>
        <v>-1828</v>
      </c>
      <c r="H18" s="0" t="s">
        <v>31</v>
      </c>
    </row>
    <row r="19" customFormat="false" ht="13.8" hidden="false" customHeight="false" outlineLevel="0" collapsed="false">
      <c r="A19" s="0" t="s">
        <v>32</v>
      </c>
      <c r="C19" s="1" t="n">
        <f aca="false">Arpachshad_birth+35</f>
        <v>-2231</v>
      </c>
      <c r="D19" s="2" t="n">
        <f aca="false">E19-Shelah_birth</f>
        <v>433</v>
      </c>
      <c r="E19" s="1" t="n">
        <f aca="false">Eber_birth+403</f>
        <v>-1798</v>
      </c>
      <c r="H19" s="0" t="s">
        <v>31</v>
      </c>
    </row>
    <row r="20" customFormat="false" ht="13.8" hidden="false" customHeight="false" outlineLevel="0" collapsed="false">
      <c r="A20" s="0" t="s">
        <v>33</v>
      </c>
      <c r="C20" s="1" t="n">
        <f aca="false">Shelah_birth+30</f>
        <v>-2201</v>
      </c>
      <c r="D20" s="2" t="n">
        <f aca="false">E20-Eber_birth</f>
        <v>464</v>
      </c>
      <c r="E20" s="1" t="n">
        <f aca="false">C21+430</f>
        <v>-1737</v>
      </c>
      <c r="H20" s="0" t="s">
        <v>31</v>
      </c>
    </row>
    <row r="21" customFormat="false" ht="13.8" hidden="false" customHeight="false" outlineLevel="0" collapsed="false">
      <c r="A21" s="0" t="s">
        <v>34</v>
      </c>
      <c r="C21" s="1" t="n">
        <f aca="false">Eber_birth+34</f>
        <v>-2167</v>
      </c>
      <c r="D21" s="2" t="n">
        <f aca="false">E21-Peleg_birth</f>
        <v>239</v>
      </c>
      <c r="E21" s="1" t="n">
        <f aca="false">Reu_birth+209</f>
        <v>-1928</v>
      </c>
      <c r="H21" s="0" t="s">
        <v>31</v>
      </c>
    </row>
    <row r="22" customFormat="false" ht="13.8" hidden="false" customHeight="false" outlineLevel="0" collapsed="false">
      <c r="A22" s="0" t="s">
        <v>35</v>
      </c>
      <c r="C22" s="1" t="n">
        <f aca="false">Peleg_birth+30</f>
        <v>-2137</v>
      </c>
      <c r="D22" s="2" t="n">
        <f aca="false">E22-Reu_birth</f>
        <v>239</v>
      </c>
      <c r="E22" s="1" t="n">
        <f aca="false">C23+207</f>
        <v>-1898</v>
      </c>
      <c r="H22" s="0" t="s">
        <v>31</v>
      </c>
    </row>
    <row r="23" customFormat="false" ht="13.8" hidden="false" customHeight="false" outlineLevel="0" collapsed="false">
      <c r="A23" s="0" t="s">
        <v>36</v>
      </c>
      <c r="C23" s="1" t="n">
        <f aca="false">Reu_birth+32</f>
        <v>-2105</v>
      </c>
      <c r="D23" s="2" t="n">
        <f aca="false">E23-Serug_birth</f>
        <v>230</v>
      </c>
      <c r="E23" s="1" t="n">
        <f aca="false">C24+200</f>
        <v>-1875</v>
      </c>
      <c r="H23" s="0" t="s">
        <v>31</v>
      </c>
    </row>
    <row r="24" customFormat="false" ht="13.8" hidden="false" customHeight="false" outlineLevel="0" collapsed="false">
      <c r="A24" s="0" t="s">
        <v>37</v>
      </c>
      <c r="C24" s="1" t="n">
        <f aca="false">Serug_birth+30</f>
        <v>-2075</v>
      </c>
      <c r="D24" s="2" t="n">
        <f aca="false">E24-Nahor_birth</f>
        <v>148</v>
      </c>
      <c r="E24" s="1" t="n">
        <f aca="false">Terah_birth+119</f>
        <v>-1927</v>
      </c>
      <c r="H24" s="0" t="s">
        <v>31</v>
      </c>
    </row>
    <row r="25" customFormat="false" ht="13.8" hidden="false" customHeight="false" outlineLevel="0" collapsed="false">
      <c r="A25" s="0" t="s">
        <v>38</v>
      </c>
      <c r="C25" s="1" t="n">
        <f aca="false">Nahor_birth+29</f>
        <v>-2046</v>
      </c>
      <c r="D25" s="2" t="n">
        <v>205</v>
      </c>
      <c r="E25" s="1" t="n">
        <f aca="false">Terah_birth+D25</f>
        <v>-1841</v>
      </c>
      <c r="H25" s="0" t="s">
        <v>31</v>
      </c>
    </row>
    <row r="26" customFormat="false" ht="13.8" hidden="false" customHeight="false" outlineLevel="0" collapsed="false">
      <c r="A26" s="0" t="s">
        <v>39</v>
      </c>
      <c r="B26" s="0" t="s">
        <v>24</v>
      </c>
      <c r="C26" s="1" t="n">
        <f aca="false">Terah_birth+70</f>
        <v>-1976</v>
      </c>
      <c r="H26" s="0" t="s">
        <v>31</v>
      </c>
    </row>
    <row r="27" customFormat="false" ht="13.8" hidden="false" customHeight="false" outlineLevel="0" collapsed="false">
      <c r="A27" s="0" t="s">
        <v>40</v>
      </c>
      <c r="C27" s="1" t="n">
        <f aca="false">Abram_birth+75</f>
        <v>-1901</v>
      </c>
      <c r="H27" s="0" t="s">
        <v>41</v>
      </c>
    </row>
    <row r="28" customFormat="false" ht="13.8" hidden="false" customHeight="false" outlineLevel="0" collapsed="false">
      <c r="A28" s="0" t="s">
        <v>42</v>
      </c>
      <c r="B28" s="0" t="s">
        <v>24</v>
      </c>
      <c r="C28" s="1" t="n">
        <f aca="false">C27</f>
        <v>-1901</v>
      </c>
    </row>
    <row r="29" customFormat="false" ht="13.8" hidden="false" customHeight="false" outlineLevel="0" collapsed="false">
      <c r="A29" s="0" t="s">
        <v>43</v>
      </c>
      <c r="C29" s="1" t="n">
        <f aca="false">C28+10</f>
        <v>-1891</v>
      </c>
      <c r="H29" s="0" t="s">
        <v>44</v>
      </c>
    </row>
    <row r="30" customFormat="false" ht="13.8" hidden="false" customHeight="false" outlineLevel="0" collapsed="false">
      <c r="A30" s="0" t="s">
        <v>37</v>
      </c>
      <c r="B30" s="0" t="s">
        <v>24</v>
      </c>
      <c r="C30" s="1" t="n">
        <f aca="false">Terah_birth+70</f>
        <v>-1976</v>
      </c>
      <c r="H30" s="0" t="s">
        <v>31</v>
      </c>
    </row>
    <row r="31" customFormat="false" ht="13.8" hidden="false" customHeight="false" outlineLevel="0" collapsed="false">
      <c r="A31" s="0" t="s">
        <v>45</v>
      </c>
      <c r="B31" s="0" t="s">
        <v>24</v>
      </c>
      <c r="C31" s="1" t="n">
        <f aca="false">Terah_birth+70</f>
        <v>-1976</v>
      </c>
      <c r="E31" s="1" t="n">
        <f aca="false">Terah_death</f>
        <v>-1841</v>
      </c>
      <c r="F31" s="0" t="s">
        <v>46</v>
      </c>
      <c r="H31" s="0" t="s">
        <v>31</v>
      </c>
    </row>
    <row r="32" customFormat="false" ht="13.8" hidden="false" customHeight="false" outlineLevel="0" collapsed="false">
      <c r="A32" s="0" t="s">
        <v>47</v>
      </c>
      <c r="C32" s="1" t="n">
        <f aca="false">C33-90</f>
        <v>-1966</v>
      </c>
    </row>
    <row r="33" customFormat="false" ht="13.8" hidden="false" customHeight="false" outlineLevel="0" collapsed="false">
      <c r="A33" s="0" t="s">
        <v>48</v>
      </c>
      <c r="C33" s="1" t="n">
        <f aca="false">Abram_birth+100</f>
        <v>-1876</v>
      </c>
      <c r="D33" s="2" t="n">
        <v>180</v>
      </c>
      <c r="E33" s="1" t="n">
        <f aca="false">Isaac_birth+D33</f>
        <v>-1696</v>
      </c>
      <c r="H33" s="0" t="s">
        <v>49</v>
      </c>
    </row>
    <row r="34" customFormat="false" ht="13.8" hidden="false" customHeight="false" outlineLevel="0" collapsed="false">
      <c r="A34" s="0" t="s">
        <v>50</v>
      </c>
      <c r="C34" s="1" t="n">
        <f aca="false">Isaac_birth+42</f>
        <v>-1834</v>
      </c>
    </row>
    <row r="35" customFormat="false" ht="13.8" hidden="false" customHeight="false" outlineLevel="0" collapsed="false">
      <c r="A35" s="0" t="s">
        <v>51</v>
      </c>
    </row>
    <row r="36" customFormat="false" ht="13.8" hidden="false" customHeight="false" outlineLevel="0" collapsed="false">
      <c r="A36" s="0" t="s">
        <v>52</v>
      </c>
      <c r="C36" s="1" t="n">
        <f aca="false">C34+91</f>
        <v>-1743</v>
      </c>
      <c r="D36" s="2" t="n">
        <v>147</v>
      </c>
      <c r="E36" s="1" t="n">
        <f aca="false">C36+D36</f>
        <v>-1596</v>
      </c>
      <c r="H36" s="0" t="s">
        <v>53</v>
      </c>
    </row>
    <row r="37" customFormat="false" ht="13.8" hidden="false" customHeight="false" outlineLevel="0" collapsed="false">
      <c r="H37" s="0" t="s">
        <v>54</v>
      </c>
    </row>
    <row r="38" customFormat="false" ht="13.8" hidden="false" customHeight="false" outlineLevel="0" collapsed="false">
      <c r="A38" s="0" t="s">
        <v>55</v>
      </c>
      <c r="C38" s="1" t="n">
        <v>-1731</v>
      </c>
      <c r="H38" s="0" t="s">
        <v>56</v>
      </c>
    </row>
    <row r="39" customFormat="false" ht="13.8" hidden="false" customHeight="false" outlineLevel="0" collapsed="false">
      <c r="A39" s="0" t="s">
        <v>57</v>
      </c>
      <c r="C39" s="1" t="n">
        <v>-1730</v>
      </c>
      <c r="H39" s="0" t="s">
        <v>56</v>
      </c>
    </row>
    <row r="40" customFormat="false" ht="13.8" hidden="false" customHeight="false" outlineLevel="0" collapsed="false">
      <c r="A40" s="0" t="s">
        <v>58</v>
      </c>
      <c r="C40" s="1" t="n">
        <v>-1729</v>
      </c>
      <c r="E40" s="1" t="n">
        <v>1592</v>
      </c>
      <c r="H40" s="0" t="s">
        <v>56</v>
      </c>
    </row>
    <row r="41" customFormat="false" ht="13.8" hidden="false" customHeight="false" outlineLevel="0" collapsed="false">
      <c r="A41" s="0" t="s">
        <v>59</v>
      </c>
      <c r="C41" s="1" t="n">
        <v>-1729</v>
      </c>
      <c r="H41" s="0" t="s">
        <v>60</v>
      </c>
    </row>
    <row r="42" customFormat="false" ht="13.8" hidden="false" customHeight="false" outlineLevel="0" collapsed="false">
      <c r="A42" s="0" t="s">
        <v>61</v>
      </c>
      <c r="C42" s="1" t="n">
        <v>-1728</v>
      </c>
      <c r="H42" s="0" t="s">
        <v>56</v>
      </c>
    </row>
    <row r="43" customFormat="false" ht="13.8" hidden="false" customHeight="false" outlineLevel="0" collapsed="false">
      <c r="A43" s="0" t="s">
        <v>62</v>
      </c>
      <c r="C43" s="1" t="n">
        <v>-1728</v>
      </c>
      <c r="H43" s="0" t="s">
        <v>60</v>
      </c>
    </row>
    <row r="44" customFormat="false" ht="13.8" hidden="false" customHeight="false" outlineLevel="0" collapsed="false">
      <c r="A44" s="0" t="s">
        <v>63</v>
      </c>
      <c r="C44" s="1" t="n">
        <v>-1727</v>
      </c>
      <c r="H44" s="0" t="s">
        <v>56</v>
      </c>
    </row>
    <row r="45" customFormat="false" ht="13.8" hidden="false" customHeight="false" outlineLevel="0" collapsed="false">
      <c r="A45" s="0" t="s">
        <v>64</v>
      </c>
      <c r="C45" s="1" t="n">
        <v>-1727</v>
      </c>
      <c r="H45" s="0" t="s">
        <v>65</v>
      </c>
    </row>
    <row r="46" customFormat="false" ht="13.8" hidden="false" customHeight="false" outlineLevel="0" collapsed="false">
      <c r="A46" s="0" t="s">
        <v>66</v>
      </c>
      <c r="C46" s="1" t="n">
        <v>-1726</v>
      </c>
      <c r="H46" s="0" t="s">
        <v>56</v>
      </c>
    </row>
    <row r="47" customFormat="false" ht="13.8" hidden="false" customHeight="false" outlineLevel="0" collapsed="false">
      <c r="A47" s="0" t="s">
        <v>67</v>
      </c>
      <c r="C47" s="1" t="n">
        <v>-1726</v>
      </c>
      <c r="H47" s="0" t="s">
        <v>65</v>
      </c>
    </row>
    <row r="48" customFormat="false" ht="13.8" hidden="false" customHeight="false" outlineLevel="0" collapsed="false">
      <c r="A48" s="0" t="s">
        <v>68</v>
      </c>
      <c r="C48" s="1" t="n">
        <v>-1725</v>
      </c>
      <c r="H48" s="0" t="s">
        <v>56</v>
      </c>
    </row>
    <row r="49" customFormat="false" ht="13.8" hidden="false" customHeight="false" outlineLevel="0" collapsed="false">
      <c r="A49" s="0" t="s">
        <v>69</v>
      </c>
      <c r="C49" s="1" t="n">
        <v>-1725</v>
      </c>
      <c r="E49" s="1" t="n">
        <v>1615</v>
      </c>
      <c r="H49" s="0" t="s">
        <v>70</v>
      </c>
    </row>
    <row r="50" customFormat="false" ht="13.8" hidden="false" customHeight="false" outlineLevel="0" collapsed="false">
      <c r="A50" s="0" t="s">
        <v>71</v>
      </c>
      <c r="C50" s="1" t="n">
        <v>-1717</v>
      </c>
      <c r="H50" s="0" t="s">
        <v>70</v>
      </c>
    </row>
    <row r="51" customFormat="false" ht="13.8" hidden="false" customHeight="false" outlineLevel="0" collapsed="false">
      <c r="A51" s="0" t="s">
        <v>72</v>
      </c>
      <c r="C51" s="1" t="n">
        <f aca="false">C49+30</f>
        <v>-1695</v>
      </c>
      <c r="H51" s="0" t="s">
        <v>73</v>
      </c>
    </row>
    <row r="52" customFormat="false" ht="13.8" hidden="false" customHeight="false" outlineLevel="0" collapsed="false">
      <c r="A52" s="0" t="s">
        <v>74</v>
      </c>
      <c r="B52" s="0" t="s">
        <v>24</v>
      </c>
      <c r="C52" s="1" t="n">
        <f aca="false">C53-7</f>
        <v>-1622</v>
      </c>
      <c r="D52" s="2" t="n">
        <v>7</v>
      </c>
      <c r="E52" s="1" t="n">
        <f aca="false">C52+D52</f>
        <v>-1615</v>
      </c>
      <c r="H52" s="0" t="s">
        <v>75</v>
      </c>
    </row>
    <row r="53" customFormat="false" ht="13.8" hidden="false" customHeight="false" outlineLevel="0" collapsed="false">
      <c r="A53" s="0" t="s">
        <v>76</v>
      </c>
      <c r="C53" s="1" t="n">
        <f aca="false">C54-2</f>
        <v>-1615</v>
      </c>
      <c r="D53" s="2" t="n">
        <v>7</v>
      </c>
      <c r="E53" s="1" t="n">
        <f aca="false">C53+D53</f>
        <v>-1608</v>
      </c>
      <c r="H53" s="0" t="s">
        <v>77</v>
      </c>
    </row>
    <row r="54" customFormat="false" ht="13.8" hidden="false" customHeight="false" outlineLevel="0" collapsed="false">
      <c r="A54" s="0" t="s">
        <v>78</v>
      </c>
      <c r="C54" s="1" t="n">
        <f aca="false">Jacob_birth+130</f>
        <v>-1613</v>
      </c>
      <c r="H54" s="0" t="s">
        <v>79</v>
      </c>
    </row>
    <row r="55" s="9" customFormat="true" ht="13.8" hidden="false" customHeight="false" outlineLevel="0" collapsed="false">
      <c r="A55" s="9" t="s">
        <v>80</v>
      </c>
      <c r="B55" s="0"/>
      <c r="C55" s="10" t="n">
        <v>-1550</v>
      </c>
      <c r="D55" s="11"/>
      <c r="E55" s="10" t="n">
        <v>-1525</v>
      </c>
      <c r="H55" s="9" t="s">
        <v>81</v>
      </c>
    </row>
    <row r="56" s="9" customFormat="true" ht="13.8" hidden="false" customHeight="false" outlineLevel="0" collapsed="false">
      <c r="A56" s="9" t="s">
        <v>82</v>
      </c>
      <c r="B56" s="0"/>
      <c r="C56" s="10" t="n">
        <v>-1525</v>
      </c>
      <c r="D56" s="11"/>
      <c r="E56" s="10" t="n">
        <v>-1504</v>
      </c>
      <c r="H56" s="9" t="s">
        <v>81</v>
      </c>
    </row>
    <row r="57" s="9" customFormat="true" ht="13.8" hidden="false" customHeight="false" outlineLevel="0" collapsed="false">
      <c r="A57" s="9" t="s">
        <v>83</v>
      </c>
      <c r="B57" s="0"/>
      <c r="C57" s="10" t="n">
        <v>-1504</v>
      </c>
      <c r="D57" s="11"/>
      <c r="E57" s="10" t="n">
        <v>-1492</v>
      </c>
      <c r="H57" s="9" t="s">
        <v>81</v>
      </c>
    </row>
    <row r="58" s="9" customFormat="true" ht="13.8" hidden="false" customHeight="false" outlineLevel="0" collapsed="false">
      <c r="A58" s="9" t="s">
        <v>84</v>
      </c>
      <c r="B58" s="0"/>
      <c r="C58" s="10" t="n">
        <v>-1492</v>
      </c>
      <c r="D58" s="11"/>
      <c r="E58" s="10" t="n">
        <v>-1479</v>
      </c>
      <c r="H58" s="9" t="s">
        <v>81</v>
      </c>
    </row>
    <row r="59" s="9" customFormat="true" ht="13.8" hidden="false" customHeight="false" outlineLevel="0" collapsed="false">
      <c r="A59" s="9" t="s">
        <v>85</v>
      </c>
      <c r="B59" s="0"/>
      <c r="C59" s="10" t="n">
        <v>-1479</v>
      </c>
      <c r="D59" s="11"/>
      <c r="E59" s="10" t="n">
        <v>-1457</v>
      </c>
      <c r="H59" s="9" t="s">
        <v>81</v>
      </c>
    </row>
    <row r="60" s="9" customFormat="true" ht="13.8" hidden="false" customHeight="false" outlineLevel="0" collapsed="false">
      <c r="A60" s="9" t="s">
        <v>86</v>
      </c>
      <c r="B60" s="0"/>
      <c r="C60" s="10" t="n">
        <v>-1479</v>
      </c>
      <c r="D60" s="11"/>
      <c r="E60" s="10" t="n">
        <v>-1415</v>
      </c>
      <c r="H60" s="9" t="s">
        <v>81</v>
      </c>
    </row>
    <row r="61" customFormat="false" ht="13.8" hidden="false" customHeight="false" outlineLevel="0" collapsed="false">
      <c r="A61" s="0" t="s">
        <v>87</v>
      </c>
      <c r="B61" s="0" t="s">
        <v>88</v>
      </c>
      <c r="C61" s="1" t="n">
        <v>-1476</v>
      </c>
      <c r="E61" s="1" t="n">
        <v>-1437</v>
      </c>
    </row>
    <row r="62" customFormat="false" ht="13.8" hidden="false" customHeight="false" outlineLevel="0" collapsed="false">
      <c r="A62" s="0" t="s">
        <v>89</v>
      </c>
      <c r="C62" s="1" t="n">
        <v>-1436</v>
      </c>
      <c r="E62" s="1" t="n">
        <v>-1409</v>
      </c>
    </row>
    <row r="63" customFormat="false" ht="13.8" hidden="false" customHeight="false" outlineLevel="0" collapsed="false">
      <c r="A63" s="0" t="s">
        <v>90</v>
      </c>
      <c r="C63" s="1" t="n">
        <v>-1408</v>
      </c>
      <c r="E63" s="1" t="n">
        <v>-1369</v>
      </c>
    </row>
    <row r="64" customFormat="false" ht="13.8" hidden="false" customHeight="false" outlineLevel="0" collapsed="false">
      <c r="A64" s="0" t="s">
        <v>91</v>
      </c>
      <c r="C64" s="1" t="n">
        <v>-1368</v>
      </c>
      <c r="E64" s="1" t="n">
        <v>-1289</v>
      </c>
    </row>
    <row r="65" customFormat="false" ht="13.8" hidden="false" customHeight="false" outlineLevel="0" collapsed="false">
      <c r="A65" s="0" t="s">
        <v>92</v>
      </c>
      <c r="C65" s="1" t="n">
        <v>-1288</v>
      </c>
    </row>
    <row r="66" customFormat="false" ht="13.8" hidden="false" customHeight="false" outlineLevel="0" collapsed="false">
      <c r="A66" s="0" t="s">
        <v>93</v>
      </c>
      <c r="C66" s="1" t="n">
        <v>-1288</v>
      </c>
      <c r="E66" s="1" t="n">
        <v>-1249</v>
      </c>
    </row>
    <row r="67" customFormat="false" ht="13.8" hidden="false" customHeight="false" outlineLevel="0" collapsed="false">
      <c r="A67" s="0" t="s">
        <v>94</v>
      </c>
      <c r="C67" s="1" t="n">
        <v>-1241</v>
      </c>
      <c r="E67" s="1" t="n">
        <v>-1202</v>
      </c>
    </row>
    <row r="68" customFormat="false" ht="13.8" hidden="false" customHeight="false" outlineLevel="0" collapsed="false">
      <c r="A68" s="0" t="s">
        <v>95</v>
      </c>
      <c r="C68" s="1" t="n">
        <v>-1201</v>
      </c>
      <c r="E68" s="1" t="n">
        <v>-1199</v>
      </c>
    </row>
    <row r="69" customFormat="false" ht="13.8" hidden="false" customHeight="false" outlineLevel="0" collapsed="false">
      <c r="A69" s="0" t="s">
        <v>96</v>
      </c>
      <c r="C69" s="1" t="n">
        <v>-1198</v>
      </c>
      <c r="E69" s="1" t="n">
        <v>-1176</v>
      </c>
    </row>
    <row r="70" customFormat="false" ht="13.8" hidden="false" customHeight="false" outlineLevel="0" collapsed="false">
      <c r="A70" s="0" t="s">
        <v>97</v>
      </c>
      <c r="C70" s="1" t="n">
        <v>-1175</v>
      </c>
      <c r="E70" s="1" t="n">
        <v>-1154</v>
      </c>
    </row>
    <row r="71" customFormat="false" ht="13.8" hidden="false" customHeight="false" outlineLevel="0" collapsed="false">
      <c r="A71" s="0" t="s">
        <v>98</v>
      </c>
      <c r="C71" s="1" t="n">
        <v>-1137</v>
      </c>
      <c r="E71" s="1" t="n">
        <v>-1132</v>
      </c>
    </row>
    <row r="72" customFormat="false" ht="13.8" hidden="false" customHeight="false" outlineLevel="0" collapsed="false">
      <c r="A72" s="0" t="s">
        <v>99</v>
      </c>
      <c r="C72" s="1" t="n">
        <v>-1132</v>
      </c>
      <c r="E72" s="1" t="n">
        <v>-1126</v>
      </c>
    </row>
    <row r="73" customFormat="false" ht="13.8" hidden="false" customHeight="false" outlineLevel="0" collapsed="false">
      <c r="A73" s="0" t="s">
        <v>100</v>
      </c>
      <c r="C73" s="1" t="n">
        <v>-1126</v>
      </c>
      <c r="E73" s="1" t="n">
        <v>-1117</v>
      </c>
    </row>
    <row r="74" customFormat="false" ht="13.8" hidden="false" customHeight="false" outlineLevel="0" collapsed="false">
      <c r="A74" s="0" t="s">
        <v>101</v>
      </c>
      <c r="C74" s="1" t="n">
        <v>-1117</v>
      </c>
      <c r="E74" s="1" t="n">
        <v>-1110</v>
      </c>
    </row>
    <row r="75" customFormat="false" ht="13.8" hidden="false" customHeight="false" outlineLevel="0" collapsed="false">
      <c r="A75" s="0" t="s">
        <v>102</v>
      </c>
      <c r="C75" s="1" t="n">
        <v>-1110</v>
      </c>
      <c r="E75" s="1" t="n">
        <v>-1091</v>
      </c>
    </row>
    <row r="76" customFormat="false" ht="13.8" hidden="false" customHeight="false" outlineLevel="0" collapsed="false">
      <c r="A76" s="0" t="s">
        <v>103</v>
      </c>
      <c r="C76" s="1" t="n">
        <v>-1091</v>
      </c>
      <c r="E76" s="1" t="n">
        <v>-1052</v>
      </c>
    </row>
    <row r="77" customFormat="false" ht="13.8" hidden="false" customHeight="false" outlineLevel="0" collapsed="false">
      <c r="A77" s="0" t="s">
        <v>104</v>
      </c>
      <c r="C77" s="1" t="n">
        <v>-1052</v>
      </c>
      <c r="E77" s="1" t="n">
        <v>-1042</v>
      </c>
    </row>
    <row r="79" customFormat="false" ht="13.8" hidden="false" customHeight="false" outlineLevel="0" collapsed="false">
      <c r="A79" s="0" t="s">
        <v>105</v>
      </c>
      <c r="C79" s="1" t="n">
        <v>-1080</v>
      </c>
      <c r="D79" s="2" t="n">
        <v>40</v>
      </c>
      <c r="E79" s="1" t="n">
        <v>-1040</v>
      </c>
    </row>
    <row r="80" customFormat="false" ht="13.8" hidden="false" customHeight="false" outlineLevel="0" collapsed="false">
      <c r="A80" s="0" t="s">
        <v>106</v>
      </c>
      <c r="C80" s="1" t="n">
        <f aca="false">2854+Constants!B1</f>
        <v>-1070</v>
      </c>
      <c r="E80" s="1" t="n">
        <v>-1001</v>
      </c>
    </row>
    <row r="81" customFormat="false" ht="13.8" hidden="false" customHeight="false" outlineLevel="0" collapsed="false">
      <c r="A81" s="0" t="s">
        <v>107</v>
      </c>
      <c r="C81" s="1" t="n">
        <f aca="false">C80+30</f>
        <v>-1040</v>
      </c>
      <c r="D81" s="2" t="n">
        <v>40</v>
      </c>
      <c r="E81" s="1" t="n">
        <f aca="false">E80</f>
        <v>-1001</v>
      </c>
    </row>
    <row r="82" customFormat="false" ht="13.8" hidden="false" customHeight="false" outlineLevel="0" collapsed="false">
      <c r="A82" s="0" t="s">
        <v>108</v>
      </c>
      <c r="C82" s="1" t="n">
        <f aca="false">E81</f>
        <v>-1001</v>
      </c>
      <c r="D82" s="2" t="n">
        <v>40</v>
      </c>
      <c r="E82" s="1" t="n">
        <v>-961</v>
      </c>
    </row>
    <row r="83" customFormat="false" ht="13.8" hidden="false" customHeight="false" outlineLevel="0" collapsed="false">
      <c r="A83" s="0" t="s">
        <v>109</v>
      </c>
    </row>
    <row r="84" customFormat="false" ht="13.8" hidden="false" customHeight="false" outlineLevel="0" collapsed="false">
      <c r="A84" s="0" t="s">
        <v>110</v>
      </c>
      <c r="C84" s="1" t="n">
        <f aca="false">C82</f>
        <v>-1001</v>
      </c>
      <c r="E84" s="1" t="n">
        <f aca="false">E85</f>
        <v>-944</v>
      </c>
    </row>
    <row r="85" customFormat="false" ht="13.8" hidden="false" customHeight="false" outlineLevel="0" collapsed="false">
      <c r="A85" s="0" t="s">
        <v>111</v>
      </c>
      <c r="C85" s="1" t="n">
        <v>-960</v>
      </c>
      <c r="E85" s="1" t="n">
        <v>-944</v>
      </c>
      <c r="H85" s="0" t="s">
        <v>112</v>
      </c>
    </row>
    <row r="86" customFormat="false" ht="13.8" hidden="false" customHeight="false" outlineLevel="0" collapsed="false">
      <c r="A86" s="0" t="s">
        <v>113</v>
      </c>
      <c r="C86" s="1" t="n">
        <f aca="false">C85+5</f>
        <v>-955</v>
      </c>
    </row>
    <row r="87" customFormat="false" ht="13.8" hidden="false" customHeight="false" outlineLevel="0" collapsed="false">
      <c r="A87" s="0" t="s">
        <v>114</v>
      </c>
      <c r="C87" s="1" t="n">
        <v>-960</v>
      </c>
      <c r="E87" s="1" t="n">
        <v>-939</v>
      </c>
      <c r="H87" s="0" t="s">
        <v>115</v>
      </c>
    </row>
    <row r="88" customFormat="false" ht="13.8" hidden="false" customHeight="false" outlineLevel="0" collapsed="false">
      <c r="A88" s="0" t="s">
        <v>116</v>
      </c>
      <c r="C88" s="1" t="n">
        <v>-943</v>
      </c>
      <c r="E88" s="1" t="n">
        <v>-941</v>
      </c>
      <c r="H88" s="0" t="s">
        <v>112</v>
      </c>
    </row>
    <row r="89" customFormat="false" ht="13.8" hidden="false" customHeight="false" outlineLevel="0" collapsed="false">
      <c r="A89" s="0" t="s">
        <v>117</v>
      </c>
      <c r="C89" s="1" t="n">
        <v>-940</v>
      </c>
      <c r="E89" s="1" t="n">
        <v>-900</v>
      </c>
      <c r="H89" s="0" t="s">
        <v>112</v>
      </c>
    </row>
    <row r="90" customFormat="false" ht="13.8" hidden="false" customHeight="false" outlineLevel="0" collapsed="false">
      <c r="A90" s="0" t="s">
        <v>118</v>
      </c>
      <c r="C90" s="1" t="n">
        <v>-939</v>
      </c>
      <c r="E90" s="1" t="n">
        <v>-938</v>
      </c>
      <c r="H90" s="0" t="s">
        <v>115</v>
      </c>
    </row>
    <row r="91" customFormat="false" ht="13.8" hidden="false" customHeight="false" outlineLevel="0" collapsed="false">
      <c r="A91" s="0" t="s">
        <v>119</v>
      </c>
      <c r="C91" s="1" t="n">
        <v>-938</v>
      </c>
      <c r="E91" s="1" t="n">
        <v>-915</v>
      </c>
      <c r="H91" s="0" t="s">
        <v>115</v>
      </c>
    </row>
    <row r="92" customFormat="false" ht="13.8" hidden="false" customHeight="false" outlineLevel="0" collapsed="false">
      <c r="A92" s="0" t="s">
        <v>120</v>
      </c>
      <c r="C92" s="1" t="n">
        <v>-915</v>
      </c>
      <c r="E92" s="1" t="n">
        <v>-914</v>
      </c>
      <c r="H92" s="0" t="s">
        <v>115</v>
      </c>
    </row>
    <row r="93" customFormat="false" ht="13.8" hidden="false" customHeight="false" outlineLevel="0" collapsed="false">
      <c r="A93" s="0" t="s">
        <v>121</v>
      </c>
      <c r="C93" s="1" t="n">
        <v>-914</v>
      </c>
      <c r="E93" s="1" t="n">
        <v>-914</v>
      </c>
      <c r="H93" s="0" t="s">
        <v>115</v>
      </c>
    </row>
    <row r="94" customFormat="false" ht="13.8" hidden="false" customHeight="false" outlineLevel="0" collapsed="false">
      <c r="A94" s="0" t="s">
        <v>122</v>
      </c>
      <c r="C94" s="1" t="n">
        <v>-914</v>
      </c>
      <c r="E94" s="1" t="n">
        <v>-903</v>
      </c>
      <c r="H94" s="0" t="s">
        <v>115</v>
      </c>
    </row>
    <row r="95" customFormat="false" ht="13.8" hidden="false" customHeight="false" outlineLevel="0" collapsed="false">
      <c r="A95" s="0" t="s">
        <v>123</v>
      </c>
      <c r="C95" s="1" t="n">
        <v>-903</v>
      </c>
      <c r="E95" s="1" t="n">
        <v>-882</v>
      </c>
      <c r="H95" s="0" t="s">
        <v>115</v>
      </c>
    </row>
    <row r="96" customFormat="false" ht="13.8" hidden="false" customHeight="false" outlineLevel="0" collapsed="false">
      <c r="A96" s="0" t="s">
        <v>124</v>
      </c>
      <c r="C96" s="1" t="n">
        <v>-900</v>
      </c>
      <c r="E96" s="1" t="n">
        <v>-849</v>
      </c>
    </row>
    <row r="97" customFormat="false" ht="13.8" hidden="false" customHeight="false" outlineLevel="0" collapsed="false">
      <c r="A97" s="0" t="s">
        <v>125</v>
      </c>
      <c r="C97" s="1" t="n">
        <v>-899</v>
      </c>
      <c r="E97" s="1" t="n">
        <v>-875</v>
      </c>
      <c r="H97" s="0" t="s">
        <v>112</v>
      </c>
    </row>
    <row r="98" customFormat="false" ht="13.8" hidden="false" customHeight="false" outlineLevel="0" collapsed="false">
      <c r="A98" s="0" t="s">
        <v>126</v>
      </c>
      <c r="C98" s="1" t="n">
        <v>-892</v>
      </c>
      <c r="E98" s="1" t="n">
        <v>-832</v>
      </c>
    </row>
    <row r="99" customFormat="false" ht="13.8" hidden="false" customHeight="false" outlineLevel="0" collapsed="false">
      <c r="A99" s="0" t="s">
        <v>127</v>
      </c>
      <c r="C99" s="1" t="n">
        <v>-883</v>
      </c>
      <c r="E99" s="1" t="n">
        <v>-859</v>
      </c>
      <c r="H99" s="0" t="s">
        <v>128</v>
      </c>
    </row>
    <row r="100" customFormat="false" ht="13.8" hidden="false" customHeight="false" outlineLevel="0" collapsed="false">
      <c r="A100" s="0" t="s">
        <v>129</v>
      </c>
      <c r="C100" s="1" t="n">
        <v>-882</v>
      </c>
      <c r="E100" s="1" t="n">
        <v>-881</v>
      </c>
      <c r="H100" s="0" t="s">
        <v>115</v>
      </c>
    </row>
    <row r="101" customFormat="false" ht="13.8" hidden="false" customHeight="false" outlineLevel="0" collapsed="false">
      <c r="A101" s="0" t="s">
        <v>130</v>
      </c>
      <c r="C101" s="1" t="n">
        <v>-881</v>
      </c>
      <c r="E101" s="1" t="n">
        <v>-870</v>
      </c>
      <c r="H101" s="0" t="s">
        <v>115</v>
      </c>
    </row>
    <row r="102" customFormat="false" ht="13.8" hidden="false" customHeight="false" outlineLevel="0" collapsed="false">
      <c r="A102" s="0" t="s">
        <v>131</v>
      </c>
      <c r="C102" s="1" t="n">
        <v>-877</v>
      </c>
      <c r="E102" s="1" t="n">
        <v>-870</v>
      </c>
      <c r="H102" s="0" t="s">
        <v>112</v>
      </c>
    </row>
    <row r="103" customFormat="false" ht="13.8" hidden="false" customHeight="false" outlineLevel="0" collapsed="false">
      <c r="A103" s="0" t="s">
        <v>132</v>
      </c>
      <c r="C103" s="1" t="n">
        <v>-870</v>
      </c>
      <c r="E103" s="1" t="n">
        <v>-870</v>
      </c>
      <c r="H103" s="0" t="s">
        <v>112</v>
      </c>
    </row>
    <row r="104" customFormat="false" ht="13.8" hidden="false" customHeight="false" outlineLevel="0" collapsed="false">
      <c r="A104" s="0" t="s">
        <v>133</v>
      </c>
      <c r="C104" s="1" t="n">
        <v>-869</v>
      </c>
      <c r="E104" s="1" t="n">
        <v>-864</v>
      </c>
      <c r="H104" s="0" t="s">
        <v>112</v>
      </c>
    </row>
    <row r="105" customFormat="false" ht="13.8" hidden="false" customHeight="false" outlineLevel="0" collapsed="false">
      <c r="A105" s="0" t="s">
        <v>134</v>
      </c>
      <c r="C105" s="1" t="n">
        <v>-869</v>
      </c>
      <c r="E105" s="1" t="n">
        <v>-842</v>
      </c>
      <c r="H105" s="0" t="s">
        <v>115</v>
      </c>
    </row>
    <row r="106" customFormat="false" ht="13.8" hidden="false" customHeight="false" outlineLevel="0" collapsed="false">
      <c r="A106" s="0" t="s">
        <v>135</v>
      </c>
      <c r="C106" s="1" t="n">
        <v>-865</v>
      </c>
      <c r="E106" s="1" t="n">
        <v>-842</v>
      </c>
    </row>
    <row r="107" customFormat="false" ht="13.8" hidden="false" customHeight="false" outlineLevel="0" collapsed="false">
      <c r="A107" s="0" t="s">
        <v>136</v>
      </c>
      <c r="H107" s="0" t="s">
        <v>137</v>
      </c>
    </row>
    <row r="108" customFormat="false" ht="13.8" hidden="false" customHeight="false" outlineLevel="0" collapsed="false">
      <c r="A108" s="0" t="s">
        <v>138</v>
      </c>
      <c r="C108" s="1" t="n">
        <v>-863</v>
      </c>
      <c r="E108" s="1" t="n">
        <v>-825</v>
      </c>
      <c r="H108" s="0" t="s">
        <v>112</v>
      </c>
    </row>
    <row r="109" customFormat="false" ht="13.8" hidden="false" customHeight="false" outlineLevel="0" collapsed="false">
      <c r="A109" s="0" t="s">
        <v>139</v>
      </c>
      <c r="C109" s="1" t="n">
        <v>-858</v>
      </c>
      <c r="E109" s="1" t="n">
        <v>-824</v>
      </c>
      <c r="H109" s="0" t="s">
        <v>128</v>
      </c>
    </row>
    <row r="110" customFormat="false" ht="13.8" hidden="false" customHeight="false" outlineLevel="0" collapsed="false">
      <c r="A110" s="0" t="s">
        <v>140</v>
      </c>
      <c r="C110" s="1" t="n">
        <v>-842</v>
      </c>
      <c r="E110" s="1" t="n">
        <v>-826</v>
      </c>
      <c r="H110" s="0" t="s">
        <v>115</v>
      </c>
    </row>
    <row r="111" customFormat="false" ht="13.8" hidden="false" customHeight="false" outlineLevel="0" collapsed="false">
      <c r="A111" s="0" t="s">
        <v>141</v>
      </c>
      <c r="C111" s="1" t="n">
        <v>-842</v>
      </c>
      <c r="E111" s="1" t="n">
        <v>-800</v>
      </c>
      <c r="H111" s="0" t="s">
        <v>142</v>
      </c>
    </row>
    <row r="112" customFormat="false" ht="13.8" hidden="false" customHeight="false" outlineLevel="0" collapsed="false">
      <c r="A112" s="0" t="s">
        <v>138</v>
      </c>
      <c r="C112" s="1" t="n">
        <v>-825</v>
      </c>
      <c r="E112" s="1" t="n">
        <v>-812</v>
      </c>
      <c r="H112" s="0" t="s">
        <v>115</v>
      </c>
    </row>
    <row r="113" customFormat="false" ht="13.8" hidden="false" customHeight="false" outlineLevel="0" collapsed="false">
      <c r="A113" s="0" t="s">
        <v>143</v>
      </c>
      <c r="C113" s="1" t="n">
        <v>-824</v>
      </c>
      <c r="E113" s="1" t="n">
        <v>-796</v>
      </c>
      <c r="H113" s="0" t="s">
        <v>112</v>
      </c>
    </row>
    <row r="114" customFormat="false" ht="13.8" hidden="false" customHeight="false" outlineLevel="0" collapsed="false">
      <c r="A114" s="0" t="s">
        <v>144</v>
      </c>
      <c r="C114" s="1" t="n">
        <v>-812</v>
      </c>
      <c r="E114" s="1" t="n">
        <v>-772</v>
      </c>
      <c r="H114" s="0" t="s">
        <v>115</v>
      </c>
    </row>
    <row r="115" customFormat="false" ht="13.8" hidden="false" customHeight="false" outlineLevel="0" collapsed="false">
      <c r="A115" s="0" t="s">
        <v>145</v>
      </c>
      <c r="C115" s="1" t="n">
        <v>-826</v>
      </c>
      <c r="E115" s="1" t="n">
        <v>-759</v>
      </c>
    </row>
    <row r="116" customFormat="false" ht="13.8" hidden="false" customHeight="false" outlineLevel="0" collapsed="false">
      <c r="A116" s="0" t="s">
        <v>146</v>
      </c>
      <c r="C116" s="1" t="n">
        <v>-810</v>
      </c>
      <c r="E116" s="1" t="n">
        <f aca="false">E115</f>
        <v>-759</v>
      </c>
      <c r="H116" s="0" t="s">
        <v>112</v>
      </c>
    </row>
    <row r="117" customFormat="false" ht="13.8" hidden="false" customHeight="false" outlineLevel="0" collapsed="false">
      <c r="A117" s="0" t="s">
        <v>147</v>
      </c>
      <c r="C117" s="1" t="n">
        <v>-772</v>
      </c>
      <c r="E117" s="1" t="n">
        <v>-771</v>
      </c>
      <c r="H117" s="0" t="s">
        <v>115</v>
      </c>
    </row>
    <row r="118" customFormat="false" ht="13.8" hidden="false" customHeight="false" outlineLevel="0" collapsed="false">
      <c r="A118" s="0" t="s">
        <v>148</v>
      </c>
      <c r="C118" s="1" t="n">
        <v>-771</v>
      </c>
      <c r="E118" s="1" t="n">
        <v>-771</v>
      </c>
      <c r="H118" s="0" t="s">
        <v>115</v>
      </c>
    </row>
    <row r="119" customFormat="false" ht="13.8" hidden="false" customHeight="false" outlineLevel="0" collapsed="false">
      <c r="A119" s="0" t="s">
        <v>149</v>
      </c>
      <c r="C119" s="1" t="n">
        <v>-770</v>
      </c>
      <c r="E119" s="1" t="n">
        <v>-761</v>
      </c>
      <c r="H119" s="0" t="s">
        <v>115</v>
      </c>
    </row>
    <row r="120" customFormat="false" ht="13.8" hidden="false" customHeight="false" outlineLevel="0" collapsed="false">
      <c r="A120" s="0" t="s">
        <v>150</v>
      </c>
      <c r="C120" s="1" t="n">
        <v>-760</v>
      </c>
      <c r="E120" s="1" t="n">
        <v>-759</v>
      </c>
      <c r="H120" s="0" t="s">
        <v>115</v>
      </c>
    </row>
    <row r="121" customFormat="false" ht="13.8" hidden="false" customHeight="false" outlineLevel="0" collapsed="false">
      <c r="A121" s="0" t="s">
        <v>151</v>
      </c>
      <c r="C121" s="1" t="n">
        <v>-750</v>
      </c>
      <c r="E121" s="1" t="n">
        <v>-733</v>
      </c>
      <c r="H121" s="0" t="s">
        <v>142</v>
      </c>
    </row>
    <row r="122" customFormat="false" ht="13.8" hidden="false" customHeight="false" outlineLevel="0" collapsed="false">
      <c r="A122" s="0" t="s">
        <v>152</v>
      </c>
      <c r="C122" s="1" t="n">
        <v>-808</v>
      </c>
      <c r="E122" s="1" t="n">
        <v>-743</v>
      </c>
    </row>
    <row r="123" customFormat="false" ht="13.8" hidden="false" customHeight="false" outlineLevel="0" collapsed="false">
      <c r="A123" s="0" t="s">
        <v>153</v>
      </c>
      <c r="C123" s="1" t="n">
        <v>-783</v>
      </c>
      <c r="E123" s="1" t="n">
        <v>-758</v>
      </c>
      <c r="H123" s="0" t="s">
        <v>112</v>
      </c>
    </row>
    <row r="124" customFormat="false" ht="13.8" hidden="false" customHeight="false" outlineLevel="0" collapsed="false">
      <c r="A124" s="0" t="s">
        <v>154</v>
      </c>
      <c r="C124" s="1" t="n">
        <v>-758</v>
      </c>
      <c r="E124" s="1" t="n">
        <v>-743</v>
      </c>
      <c r="H124" s="0" t="s">
        <v>112</v>
      </c>
    </row>
    <row r="125" customFormat="false" ht="13.8" hidden="false" customHeight="false" outlineLevel="0" collapsed="false">
      <c r="A125" s="0" t="s">
        <v>155</v>
      </c>
      <c r="C125" s="1" t="n">
        <v>-762</v>
      </c>
      <c r="E125" s="1" t="n">
        <v>-727</v>
      </c>
    </row>
    <row r="126" s="9" customFormat="true" ht="13.8" hidden="false" customHeight="false" outlineLevel="0" collapsed="false">
      <c r="A126" s="9" t="s">
        <v>156</v>
      </c>
      <c r="B126" s="0"/>
      <c r="C126" s="10" t="n">
        <v>-744</v>
      </c>
      <c r="D126" s="11"/>
      <c r="E126" s="10" t="n">
        <v>-727</v>
      </c>
      <c r="H126" s="9" t="s">
        <v>128</v>
      </c>
    </row>
    <row r="127" customFormat="false" ht="13.8" hidden="false" customHeight="false" outlineLevel="0" collapsed="false">
      <c r="A127" s="0" t="s">
        <v>157</v>
      </c>
      <c r="C127" s="1" t="n">
        <v>-742</v>
      </c>
      <c r="E127" s="1" t="n">
        <f aca="false">E125</f>
        <v>-727</v>
      </c>
      <c r="H127" s="0" t="s">
        <v>112</v>
      </c>
    </row>
    <row r="128" s="9" customFormat="true" ht="13.8" hidden="false" customHeight="false" outlineLevel="0" collapsed="false">
      <c r="A128" s="9" t="s">
        <v>158</v>
      </c>
      <c r="B128" s="0"/>
      <c r="C128" s="10"/>
      <c r="D128" s="11"/>
      <c r="E128" s="10"/>
      <c r="H128" s="9" t="s">
        <v>159</v>
      </c>
    </row>
    <row r="129" customFormat="false" ht="13.8" hidden="false" customHeight="false" outlineLevel="0" collapsed="false">
      <c r="A129" s="0" t="s">
        <v>160</v>
      </c>
      <c r="C129" s="1" t="n">
        <v>-738</v>
      </c>
      <c r="E129" s="1" t="n">
        <v>-721</v>
      </c>
      <c r="H129" s="0" t="s">
        <v>115</v>
      </c>
    </row>
    <row r="130" customFormat="false" ht="13.8" hidden="false" customHeight="false" outlineLevel="0" collapsed="false">
      <c r="A130" s="0" t="s">
        <v>161</v>
      </c>
      <c r="C130" s="1" t="n">
        <v>-751</v>
      </c>
      <c r="E130" s="1" t="n">
        <v>-698</v>
      </c>
    </row>
    <row r="131" s="9" customFormat="true" ht="13.8" hidden="false" customHeight="false" outlineLevel="0" collapsed="false">
      <c r="A131" s="9" t="s">
        <v>162</v>
      </c>
      <c r="B131" s="0"/>
      <c r="C131" s="10" t="n">
        <v>-727</v>
      </c>
      <c r="D131" s="11"/>
      <c r="E131" s="10" t="n">
        <v>-722</v>
      </c>
      <c r="H131" s="9" t="s">
        <v>128</v>
      </c>
    </row>
    <row r="132" customFormat="false" ht="13.8" hidden="false" customHeight="false" outlineLevel="0" collapsed="false">
      <c r="A132" s="0" t="s">
        <v>163</v>
      </c>
      <c r="C132" s="1" t="n">
        <v>-726</v>
      </c>
      <c r="E132" s="1" t="n">
        <f aca="false">E130</f>
        <v>-698</v>
      </c>
      <c r="H132" s="0" t="s">
        <v>112</v>
      </c>
    </row>
    <row r="133" customFormat="false" ht="13.8" hidden="false" customHeight="false" outlineLevel="0" collapsed="false">
      <c r="A133" s="0" t="s">
        <v>164</v>
      </c>
      <c r="C133" s="1" t="n">
        <v>-722</v>
      </c>
      <c r="E133" s="1" t="n">
        <v>-703</v>
      </c>
      <c r="H133" s="0" t="s">
        <v>165</v>
      </c>
    </row>
    <row r="134" s="9" customFormat="true" ht="13.8" hidden="false" customHeight="false" outlineLevel="0" collapsed="false">
      <c r="A134" s="9" t="s">
        <v>166</v>
      </c>
      <c r="B134" s="0"/>
      <c r="C134" s="10" t="n">
        <v>-721</v>
      </c>
      <c r="D134" s="11"/>
      <c r="E134" s="10" t="n">
        <v>-705</v>
      </c>
      <c r="H134" s="9" t="s">
        <v>128</v>
      </c>
    </row>
    <row r="135" customFormat="false" ht="13.8" hidden="false" customHeight="false" outlineLevel="0" collapsed="false">
      <c r="A135" s="0" t="s">
        <v>167</v>
      </c>
      <c r="C135" s="1" t="n">
        <v>-709</v>
      </c>
      <c r="E135" s="1" t="n">
        <v>-643</v>
      </c>
    </row>
    <row r="136" customFormat="false" ht="13.8" hidden="false" customHeight="false" outlineLevel="0" collapsed="false">
      <c r="A136" s="0" t="s">
        <v>168</v>
      </c>
      <c r="C136" s="1" t="n">
        <v>-704</v>
      </c>
      <c r="E136" s="1" t="n">
        <v>-681</v>
      </c>
      <c r="H136" s="0" t="s">
        <v>128</v>
      </c>
    </row>
    <row r="137" s="9" customFormat="true" ht="13.8" hidden="false" customHeight="false" outlineLevel="0" collapsed="false">
      <c r="A137" s="9" t="s">
        <v>169</v>
      </c>
      <c r="B137" s="0"/>
      <c r="C137" s="10" t="n">
        <v>-680</v>
      </c>
      <c r="D137" s="11"/>
      <c r="E137" s="10" t="n">
        <v>-669</v>
      </c>
      <c r="H137" s="9" t="s">
        <v>128</v>
      </c>
    </row>
    <row r="138" customFormat="false" ht="13.8" hidden="false" customHeight="false" outlineLevel="0" collapsed="false">
      <c r="A138" s="0" t="s">
        <v>170</v>
      </c>
      <c r="C138" s="1" t="n">
        <v>-697</v>
      </c>
      <c r="E138" s="1" t="n">
        <f aca="false">E135</f>
        <v>-643</v>
      </c>
      <c r="H138" s="0" t="s">
        <v>112</v>
      </c>
    </row>
    <row r="139" s="9" customFormat="true" ht="13.8" hidden="false" customHeight="false" outlineLevel="0" collapsed="false">
      <c r="A139" s="9" t="s">
        <v>171</v>
      </c>
      <c r="B139" s="0"/>
      <c r="C139" s="10" t="n">
        <v>-668</v>
      </c>
      <c r="D139" s="11"/>
      <c r="E139" s="10" t="n">
        <v>-627</v>
      </c>
      <c r="H139" s="9" t="s">
        <v>128</v>
      </c>
    </row>
    <row r="140" customFormat="false" ht="13.8" hidden="false" customHeight="false" outlineLevel="0" collapsed="false">
      <c r="A140" s="0" t="s">
        <v>172</v>
      </c>
      <c r="C140" s="1" t="n">
        <v>-664</v>
      </c>
      <c r="E140" s="1" t="n">
        <v>-641</v>
      </c>
    </row>
    <row r="141" customFormat="false" ht="13.8" hidden="false" customHeight="false" outlineLevel="0" collapsed="false">
      <c r="A141" s="0" t="s">
        <v>173</v>
      </c>
      <c r="C141" s="1" t="n">
        <v>-642</v>
      </c>
      <c r="E141" s="1" t="n">
        <f aca="false">E140</f>
        <v>-641</v>
      </c>
      <c r="H141" s="0" t="s">
        <v>112</v>
      </c>
    </row>
    <row r="142" customFormat="false" ht="13.8" hidden="false" customHeight="false" outlineLevel="0" collapsed="false">
      <c r="A142" s="0" t="s">
        <v>174</v>
      </c>
      <c r="C142" s="1" t="n">
        <v>-648</v>
      </c>
      <c r="E142" s="1" t="n">
        <v>-610</v>
      </c>
    </row>
    <row r="143" customFormat="false" ht="13.8" hidden="false" customHeight="false" outlineLevel="0" collapsed="false">
      <c r="A143" s="0" t="s">
        <v>175</v>
      </c>
      <c r="C143" s="1" t="n">
        <v>-640</v>
      </c>
      <c r="E143" s="1" t="n">
        <f aca="false">E142</f>
        <v>-610</v>
      </c>
      <c r="H143" s="0" t="s">
        <v>112</v>
      </c>
    </row>
    <row r="144" customFormat="false" ht="13.8" hidden="false" customHeight="false" outlineLevel="0" collapsed="false">
      <c r="A144" s="0" t="s">
        <v>176</v>
      </c>
      <c r="C144" s="1" t="n">
        <v>-632</v>
      </c>
      <c r="E144" s="1" t="n">
        <v>-609</v>
      </c>
    </row>
    <row r="145" s="9" customFormat="true" ht="13.8" hidden="false" customHeight="false" outlineLevel="0" collapsed="false">
      <c r="A145" s="9" t="s">
        <v>177</v>
      </c>
      <c r="B145" s="0"/>
      <c r="C145" s="10" t="n">
        <v>-626</v>
      </c>
      <c r="D145" s="11"/>
      <c r="E145" s="10" t="n">
        <v>-605</v>
      </c>
      <c r="H145" s="9" t="s">
        <v>165</v>
      </c>
    </row>
    <row r="146" customFormat="false" ht="13.8" hidden="false" customHeight="false" outlineLevel="0" collapsed="false">
      <c r="A146" s="0" t="s">
        <v>178</v>
      </c>
      <c r="C146" s="1" t="n">
        <v>-633</v>
      </c>
      <c r="E146" s="1" t="n">
        <v>-598</v>
      </c>
    </row>
    <row r="147" customFormat="false" ht="13.8" hidden="false" customHeight="false" outlineLevel="0" collapsed="false">
      <c r="A147" s="0" t="s">
        <v>140</v>
      </c>
      <c r="C147" s="1" t="n">
        <v>-609</v>
      </c>
      <c r="E147" s="1" t="n">
        <v>-609</v>
      </c>
      <c r="H147" s="0" t="s">
        <v>112</v>
      </c>
    </row>
    <row r="148" customFormat="false" ht="13.8" hidden="false" customHeight="false" outlineLevel="0" collapsed="false">
      <c r="A148" s="0" t="s">
        <v>179</v>
      </c>
      <c r="C148" s="1" t="n">
        <v>-608</v>
      </c>
      <c r="E148" s="1" t="n">
        <f aca="false">E146</f>
        <v>-598</v>
      </c>
      <c r="H148" s="0" t="s">
        <v>112</v>
      </c>
    </row>
    <row r="149" customFormat="false" ht="13.8" hidden="false" customHeight="false" outlineLevel="0" collapsed="false">
      <c r="A149" s="0" t="s">
        <v>180</v>
      </c>
      <c r="C149" s="1" t="n">
        <v>-606</v>
      </c>
      <c r="E149" s="1" t="n">
        <v>-597</v>
      </c>
      <c r="H149" s="0" t="s">
        <v>181</v>
      </c>
    </row>
    <row r="150" customFormat="false" ht="13.8" hidden="false" customHeight="false" outlineLevel="0" collapsed="false">
      <c r="A150" s="0" t="s">
        <v>182</v>
      </c>
      <c r="C150" s="1" t="n">
        <v>-605</v>
      </c>
      <c r="D150" s="2" t="n">
        <f aca="false">43+1</f>
        <v>44</v>
      </c>
      <c r="E150" s="1" t="n">
        <f aca="false">C150+D150</f>
        <v>-561</v>
      </c>
      <c r="H150" s="0" t="s">
        <v>165</v>
      </c>
    </row>
    <row r="151" customFormat="false" ht="13.8" hidden="false" customHeight="false" outlineLevel="0" collapsed="false">
      <c r="A151" s="0" t="s">
        <v>183</v>
      </c>
      <c r="C151" s="1" t="s">
        <v>181</v>
      </c>
      <c r="E151" s="1" t="n">
        <f aca="false">E149</f>
        <v>-597</v>
      </c>
      <c r="H151" s="0" t="s">
        <v>112</v>
      </c>
    </row>
    <row r="152" customFormat="false" ht="13.8" hidden="false" customHeight="false" outlineLevel="0" collapsed="false">
      <c r="A152" s="0" t="s">
        <v>184</v>
      </c>
      <c r="C152" s="1" t="n">
        <v>-618</v>
      </c>
      <c r="E152" s="1" t="n">
        <v>-587</v>
      </c>
    </row>
    <row r="153" customFormat="false" ht="13.8" hidden="false" customHeight="false" outlineLevel="0" collapsed="false">
      <c r="A153" s="0" t="s">
        <v>185</v>
      </c>
      <c r="C153" s="1" t="n">
        <v>-597</v>
      </c>
      <c r="E153" s="1" t="n">
        <f aca="false">E152</f>
        <v>-587</v>
      </c>
      <c r="H153" s="0" t="s">
        <v>112</v>
      </c>
    </row>
    <row r="154" customFormat="false" ht="13.8" hidden="false" customHeight="false" outlineLevel="0" collapsed="false">
      <c r="A154" s="0" t="s">
        <v>186</v>
      </c>
      <c r="C154" s="1" t="n">
        <v>-561</v>
      </c>
      <c r="E154" s="1" t="n">
        <v>-559</v>
      </c>
      <c r="H154" s="0" t="s">
        <v>165</v>
      </c>
    </row>
    <row r="155" s="9" customFormat="true" ht="13.8" hidden="false" customHeight="false" outlineLevel="0" collapsed="false">
      <c r="A155" s="9" t="s">
        <v>187</v>
      </c>
      <c r="B155" s="0"/>
      <c r="C155" s="10" t="n">
        <v>-559</v>
      </c>
      <c r="D155" s="11"/>
      <c r="E155" s="10" t="n">
        <v>-556</v>
      </c>
      <c r="H155" s="9" t="s">
        <v>165</v>
      </c>
    </row>
    <row r="156" s="9" customFormat="true" ht="13.8" hidden="false" customHeight="false" outlineLevel="0" collapsed="false">
      <c r="A156" s="9" t="s">
        <v>188</v>
      </c>
      <c r="B156" s="0"/>
      <c r="C156" s="10" t="n">
        <v>-556</v>
      </c>
      <c r="D156" s="11"/>
      <c r="E156" s="10" t="n">
        <v>-539</v>
      </c>
      <c r="H156" s="9" t="s">
        <v>165</v>
      </c>
    </row>
    <row r="157" customFormat="false" ht="13.8" hidden="false" customHeight="false" outlineLevel="0" collapsed="false">
      <c r="A157" s="0" t="s">
        <v>189</v>
      </c>
      <c r="C157" s="1" t="n">
        <v>-539</v>
      </c>
      <c r="H157" s="0" t="s">
        <v>165</v>
      </c>
    </row>
    <row r="158" customFormat="false" ht="13.8" hidden="false" customHeight="false" outlineLevel="0" collapsed="false">
      <c r="A158" s="0" t="s">
        <v>190</v>
      </c>
    </row>
    <row r="159" customFormat="false" ht="13.8" hidden="false" customHeight="false" outlineLevel="0" collapsed="false">
      <c r="A159" s="0" t="s">
        <v>191</v>
      </c>
      <c r="C159" s="1" t="n">
        <v>-526</v>
      </c>
    </row>
    <row r="160" customFormat="false" ht="13.8" hidden="false" customHeight="false" outlineLevel="0" collapsed="false">
      <c r="A160" s="0" t="s">
        <v>192</v>
      </c>
      <c r="C160" s="1" t="n">
        <v>-492</v>
      </c>
      <c r="E160" s="1" t="n">
        <v>-460</v>
      </c>
      <c r="H160" s="0" t="s">
        <v>193</v>
      </c>
    </row>
    <row r="161" customFormat="false" ht="13.8" hidden="false" customHeight="false" outlineLevel="0" collapsed="false">
      <c r="A161" s="0" t="s">
        <v>194</v>
      </c>
      <c r="C161" s="1" t="n">
        <v>-480</v>
      </c>
    </row>
    <row r="162" customFormat="false" ht="13.8" hidden="false" customHeight="false" outlineLevel="0" collapsed="false">
      <c r="A162" s="0" t="s">
        <v>195</v>
      </c>
      <c r="B162" s="0" t="s">
        <v>196</v>
      </c>
      <c r="C162" s="1" t="n">
        <v>-356</v>
      </c>
      <c r="D162" s="2" t="n">
        <f aca="false">E162-C162</f>
        <v>33</v>
      </c>
      <c r="E162" s="1" t="n">
        <v>-323</v>
      </c>
      <c r="F162" s="0" t="s">
        <v>197</v>
      </c>
      <c r="G162" s="0" t="n">
        <f aca="false">IF(LEN(A162),G15+1,"")</f>
        <v>14</v>
      </c>
    </row>
    <row r="163" customFormat="false" ht="13.8" hidden="false" customHeight="false" outlineLevel="0" collapsed="false">
      <c r="A163" s="0" t="s">
        <v>198</v>
      </c>
      <c r="C163" s="1" t="n">
        <v>-334</v>
      </c>
      <c r="G163" s="0" t="n">
        <f aca="false">IF(LEN(A163),G162+1,"")</f>
        <v>15</v>
      </c>
    </row>
  </sheetData>
  <mergeCells count="3">
    <mergeCell ref="B1:C1"/>
    <mergeCell ref="D1:D2"/>
    <mergeCell ref="E1:F1"/>
  </mergeCells>
  <hyperlinks>
    <hyperlink ref="A1" r:id="rId1" display="Date Calculato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523437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8.6953125" defaultRowHeight="14.4" zeroHeight="false" outlineLevelRow="0" outlineLevelCol="0"/>
  <sheetData>
    <row r="1" customFormat="false" ht="14.4" hidden="false" customHeight="false" outlineLevel="0" collapsed="false">
      <c r="A1" s="0" t="s">
        <v>199</v>
      </c>
      <c r="B1" s="0" t="n">
        <v>-3924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LibreOffice/7.1.3.2$Windows_X86_64 LibreOffice_project/47f78053abe362b9384784d31a6e56f8511eb1c1</Application>
  <AppVersion>15.0000</AppVersion>
  <Company>Aker Solutions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2015-09-27T01:38:39Z</dcterms:created>
  <dc:creator>Currier, Matthew</dc:creator>
  <dc:description/>
  <dc:language>en-US</dc:language>
  <cp:lastModifiedBy/>
  <dcterms:modified xsi:type="dcterms:W3CDTF">2021-08-13T20:39:51Z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