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correct data" sheetId="2" r:id="rId5"/>
    <sheet state="visible" name="probability" sheetId="3" r:id="rId6"/>
    <sheet state="visible" name="prob_multiple rv" sheetId="4" r:id="rId7"/>
    <sheet state="visible" name="prob_correlation" sheetId="5" r:id="rId8"/>
    <sheet state="visible" name="prob_conditional" sheetId="6" r:id="rId9"/>
    <sheet state="visible" name="stat_descriptive" sheetId="7" r:id="rId10"/>
    <sheet state="visible" name="stat_descriptive2" sheetId="8" r:id="rId11"/>
    <sheet state="visible" name="stat_goodness" sheetId="9" r:id="rId12"/>
    <sheet state="visible" name="stat_hypothesis" sheetId="10" r:id="rId13"/>
  </sheets>
  <definedNames/>
  <calcPr/>
</workbook>
</file>

<file path=xl/sharedStrings.xml><?xml version="1.0" encoding="utf-8"?>
<sst xmlns="http://schemas.openxmlformats.org/spreadsheetml/2006/main" count="1314" uniqueCount="271">
  <si>
    <t>Timestamp</t>
  </si>
  <si>
    <t>เพศ</t>
  </si>
  <si>
    <t>1.) จำนวนการใช้บริการขนส่งสินค้าเฉลี่ยต่อสัปดาห์ในช่วง"ปิดเทอม" (ครั้ง)</t>
  </si>
  <si>
    <t>2.) จำนวนการใช้บริการขนส่งสินค้าเฉลี่ยต่อสัปดาห์ในช่วง"เปิดเทอม" (ครั้ง)</t>
  </si>
  <si>
    <t>3.) บริษัทขนส่งที่ใช้บริการบ่อยที่สุด</t>
  </si>
  <si>
    <t>4.) จากข้อ 3.) ปัจจัยใดที่มีผลต่อการเลือกใช้บริษัทขนส่งนี้ (เลือกสูงสุดไม่เกิน 3 ตัวเลือก)</t>
  </si>
  <si>
    <t>5.) ประเภทของสินค้าที่สั่งบ่อยที่สุดคือประเภทใด</t>
  </si>
  <si>
    <t>6.) จากข้อ 5 สินค้าประเภทนั้นมีราคาเฉลี่ยกี่บาท (ต่อการซื้อ 1 ครั้ง)</t>
  </si>
  <si>
    <t>7.) จากข้อ 5 สินค้าประเภทนั้นมีค่าขนส่งเฉลี่ยกี่บาท (ต่อการซื้อ 1 ครั้ง)</t>
  </si>
  <si>
    <t>8.) ระยะเวลาที่รอรับสินค้าที่ส่งจากในประเทศใช้ระยะเวลานานที่สุดกี่วัน</t>
  </si>
  <si>
    <t>9.) ระยะเวลาที่รอรับสินค้าที่ส่งจากต่างประเทศใช้ระยะเวลานานที่สุดกี่วัน (หากไม่เคยสั่งจากต่างประเทศให้ตอบ 0)</t>
  </si>
  <si>
    <t>10.) จำนวนสินค้าที่สั่งมากที่สุดในการสั่งของหนึ่งครั้งมีกี่ชิ้น</t>
  </si>
  <si>
    <t>11.) ราคาสินค้าที่เคยสั่งในหนึ่งครั้งมากที่สุดกี่บาท (ตอบเป็นเลขจำนวนเต็ม)</t>
  </si>
  <si>
    <t>12.) ค่าจัดส่งสินค้าที่แพงที่สุดมีราคากี่บาท (ตอบเป็นเลขจำนวนเต็ม)</t>
  </si>
  <si>
    <t>13.) จากข้อ 12.) เพราะเหตุใดค่าจัดส่งจึงมีราคาแพง (เลือกสูงสุดไม่เกิน 3 ตัวเลือก)</t>
  </si>
  <si>
    <t>14.) ช่วงเวลาที่ได้รับสินค้าจากบริการขนส่งสินค้าของบริษัทขนส่งที่ใช้บริการบ่อยที่สุด ระหว่าง 09:00 - 20:00 (ตอบเป็น [hh:00] เช่น 09:00)</t>
  </si>
  <si>
    <t>15.) ช่องทางการชำระเงินที่ใช้บริการบ่อยที่สุด</t>
  </si>
  <si>
    <t>ชาย</t>
  </si>
  <si>
    <t>Kerry express</t>
  </si>
  <si>
    <t>การจัดส่งรวดเร็ว, การขนส่งสินค้ามีสภาพสมบูรณ์, ค่าจัดส่งมีราคาถูก</t>
  </si>
  <si>
    <t>อุปกรณ์อิเล็กทรอนิกส์</t>
  </si>
  <si>
    <t>น้ำหนักของสินค้า, ระยะทางในการจัดส่งสินค้า, ใช้บริการจัดส่งพัสดุด่วน</t>
  </si>
  <si>
    <t>บัตรเครดิต/บัตรเดบิต</t>
  </si>
  <si>
    <t>ไม่ต้องการระบุ</t>
  </si>
  <si>
    <t>การจัดส่งรวดเร็ว, การขนส่งสินค้ามีสภาพสมบูรณ์, การบริการดี</t>
  </si>
  <si>
    <t>เครื่องแต่งกาย</t>
  </si>
  <si>
    <t>น้ำหนักของสินค้า, สินค้ามีปริมาณมาก, ใช้บริการจัดส่งพัสดุด่วน</t>
  </si>
  <si>
    <t>16:00</t>
  </si>
  <si>
    <t>internet banking</t>
  </si>
  <si>
    <t>ไปรษณีย์ไทย</t>
  </si>
  <si>
    <t>ค่าจัดส่งมีราคาถูก, จุดจัดส่งใกล้บ้าน</t>
  </si>
  <si>
    <t>ระยะทางในการจัดส่งสินค้า, ใช้บริการจัดส่งพัสดุด่วน</t>
  </si>
  <si>
    <t>15:00</t>
  </si>
  <si>
    <t>ระยะทางในการจัดส่งสินค้า</t>
  </si>
  <si>
    <t>13:00</t>
  </si>
  <si>
    <t>หญิง</t>
  </si>
  <si>
    <t>การจัดส่งรวดเร็ว</t>
  </si>
  <si>
    <t>น้ำหนักของสินค้า</t>
  </si>
  <si>
    <t>11:00</t>
  </si>
  <si>
    <t>โอนผ่านบัญชีธนาคาร</t>
  </si>
  <si>
    <t>Flash express</t>
  </si>
  <si>
    <t>ค่าจัดส่งมีราคาถูก</t>
  </si>
  <si>
    <t>อุปกรณ์เพื่อการศึกษา</t>
  </si>
  <si>
    <t>10.00-11.00</t>
  </si>
  <si>
    <t>J&amp;T express</t>
  </si>
  <si>
    <t>การจัดส่งรวดเร็ว, จุดจัดส่งใกล้บ้าน</t>
  </si>
  <si>
    <t>น้ำหนักของสินค้า, ระยะทางในการจัดส่งสินค้า</t>
  </si>
  <si>
    <t>การจัดส่งรวดเร็ว, ค่าจัดส่งมีราคาถูก, จุดจัดส่งใกล้บ้าน</t>
  </si>
  <si>
    <t>14:00</t>
  </si>
  <si>
    <t>การขนส่งสินค้ามีสภาพสมบูรณ์, การบริการดี</t>
  </si>
  <si>
    <t>การขนส่งสินค้ามีสภาพสมบูรณ์</t>
  </si>
  <si>
    <t>เก็บเงินปลายทาง</t>
  </si>
  <si>
    <t>อาหารและเครื่องดื่ม</t>
  </si>
  <si>
    <t>09:00</t>
  </si>
  <si>
    <t>ใช้บริการจัดส่งพัสดุด่วน</t>
  </si>
  <si>
    <t>ผลิตภัณฑ์เสริมความงาม</t>
  </si>
  <si>
    <t>20:00</t>
  </si>
  <si>
    <t>การจัดส่งรวดเร็ว, การขนส่งสินค้ามีสภาพสมบูรณ์, การบริการดี, ค่าจัดส่งมีราคาถูก, จุดจัดส่งใกล้บ้าน</t>
  </si>
  <si>
    <t>ราคาของสินค้า</t>
  </si>
  <si>
    <t>12:30</t>
  </si>
  <si>
    <t>การจัดส่งรวดเร็ว, การบริการดี</t>
  </si>
  <si>
    <t>ระยะทางในการจัดส่งสินค้า, สินค้ามีปริมาณมาก</t>
  </si>
  <si>
    <t>การจัดส่งรวดเร็ว, การขนส่งสินค้ามีสภาพสมบูรณ์</t>
  </si>
  <si>
    <t>12:00</t>
  </si>
  <si>
    <t>10:00</t>
  </si>
  <si>
    <t>น้ำหนักของสินค้า, ใช้บริการจัดส่งพัสดุด่วน</t>
  </si>
  <si>
    <t>การจัดส่งรวดเร็ว, การบริการดี, จุดจัดส่งใกล้บ้าน</t>
  </si>
  <si>
    <t>น้ำหนักของสินค้า, ราคาของสินค้า</t>
  </si>
  <si>
    <t>จุดจัดส่งใกล้บ้าน</t>
  </si>
  <si>
    <t>การบริการดี</t>
  </si>
  <si>
    <t>น้ำหนักของสินค้า, ระยะทางในการจัดส่งสินค้า, สินค้ามีปริมาณมาก</t>
  </si>
  <si>
    <t>12.00-16.00</t>
  </si>
  <si>
    <t>การจัดส่งรวดเร็ว, การขนส่งสินค้ามีสภาพสมบูรณ์, การบริการดี, ค่าจัดส่งมีราคาถูก</t>
  </si>
  <si>
    <t>การขนส่งสินค้ามีสภาพสมบูรณ์, การบริการดี, ค่าจัดส่งมีราคาถูก</t>
  </si>
  <si>
    <t>ราคาของสินค้า, ระยะทางในการจัดส่งสินค้า</t>
  </si>
  <si>
    <t>10:30</t>
  </si>
  <si>
    <t>Ninja Van</t>
  </si>
  <si>
    <t>การจัดส่งรวดเร็ว, ค่าจัดส่งมีราคาถูก</t>
  </si>
  <si>
    <t>17:00</t>
  </si>
  <si>
    <t>200-500</t>
  </si>
  <si>
    <t>การจัดส่งรวดเร็ว, การขนส่งสินค้ามีสภาพสมบูรณ์, การบริการดี, จุดจัดส่งใกล้บ้าน</t>
  </si>
  <si>
    <t>การขนส่งสินค้ามีสภาพสมบูรณ์, การบริการดี, จุดจัดส่งใกล้บ้าน</t>
  </si>
  <si>
    <t>การบริการดี, จุดจัดส่งใกล้บ้าน</t>
  </si>
  <si>
    <t>การจัดส่งรวดเร็ว, การบริการดี, ค่าจัดส่งมีราคาถูก</t>
  </si>
  <si>
    <t>น้ำหนักของสินค้า, ราคาของสินค้า, ระยะทางในการจัดส่งสินค้า</t>
  </si>
  <si>
    <t>การจัดส่งรวดเร็ว, การขนส่งสินค้ามีสภาพสมบูรณ์, จุดจัดส่งใกล้บ้าน</t>
  </si>
  <si>
    <t>จำนวนการใช้บริการขนส่งสินค้าเฉลี่ยต่อสัปดาห์ในช่วง"ปิดเทอม" (ครั้ง)</t>
  </si>
  <si>
    <t>จำนวนการใช้บริการขนส่งสินค้าเฉลี่ยต่อสัปดาห์ในช่วง"เปิดเทอม" (ครั้ง)</t>
  </si>
  <si>
    <t>ระยะเวลาที่รอรับสินค้าที่ส่งจากในประเทศใช้ระยะเวลานานที่สุดกี่วัน</t>
  </si>
  <si>
    <t>ระยะเวลาที่รอรับสินค้าที่ส่งจากต่างประเทศใช้ระยะเวลานานที่สุดกี่วัน (หากไม่เคยสั่งจากต่างประเทศให้ตอบ 0)</t>
  </si>
  <si>
    <t>จำนวนสินค้าที่สั่งมากที่สุดในการสั่งของหนึ่งครั้งมีกี่ชิ้น</t>
  </si>
  <si>
    <t>ราคาสินค้าที่เคยสั่งในหนึ่งครั้งมากที่สุดกี่บาท (ตอบเป็นเลขจำนวนเต็ม)</t>
  </si>
  <si>
    <t>ค่าจัดส่งสินค้าที่แพงที่สุดมีราคากี่บาท (ตอบเป็นเลขจำนวนเต็ม)</t>
  </si>
  <si>
    <t>-</t>
  </si>
  <si>
    <t xml:space="preserve"> </t>
  </si>
  <si>
    <r>
      <rPr>
        <rFont val="Inconsolata, monospace, arial, sans, sans-serif"/>
        <b/>
        <color rgb="FF000000"/>
        <sz val="11.0"/>
      </rPr>
      <t>ตัวแปรสุ่มระหว่าง จำนวนการใช้บริการขนส่งสินค้าเฉลี่ยต่อสัปดาห์ในช่วงปิดเทอม(ครั้ง) กับ จำนวนการใช้บริการขนส่งสินค้าเฉลี่ยต่อสัปดาห์ในช่วงเปิดเทอม(ครั้ง)</t>
    </r>
    <r>
      <rPr>
        <rFont val="Inconsolata, monospace, arial, sans, sans-serif"/>
        <color rgb="FF000000"/>
        <sz val="11.0"/>
      </rPr>
      <t xml:space="preserve">
</t>
    </r>
  </si>
  <si>
    <t>P^(X,Y)</t>
  </si>
  <si>
    <t>P^(X)</t>
  </si>
  <si>
    <t>x*P^(X)</t>
  </si>
  <si>
    <t>P^(Y)</t>
  </si>
  <si>
    <t>y*P^(Y)</t>
  </si>
  <si>
    <t>ตัวแปรสุ่มระหว่าง ระยะเวลาที่รอรับสินค้าที่ส่งจากต่างประเทศกับในประเทศ</t>
  </si>
  <si>
    <t>0 to 5</t>
  </si>
  <si>
    <t>5 to 10</t>
  </si>
  <si>
    <t>10 to 15</t>
  </si>
  <si>
    <t>15 to 20</t>
  </si>
  <si>
    <t>20 to 25</t>
  </si>
  <si>
    <t>25 to 30</t>
  </si>
  <si>
    <t>30 to 35</t>
  </si>
  <si>
    <t>35 to 40</t>
  </si>
  <si>
    <t>40 to 45</t>
  </si>
  <si>
    <t>45 to 50</t>
  </si>
  <si>
    <t>50 to 55</t>
  </si>
  <si>
    <t>55 to 60</t>
  </si>
  <si>
    <t>ตัวแปรสุ่มระหว่าง จำนวนสินค้าที่สั่งมากที่สุดกับค่าจัดส่งสินค้าที่แพงที่สุด ในหนึ่งครั้ง</t>
  </si>
  <si>
    <t>0 to 30</t>
  </si>
  <si>
    <t>30 to  60</t>
  </si>
  <si>
    <t>60 to  90</t>
  </si>
  <si>
    <t>90 to 120</t>
  </si>
  <si>
    <t>120 to  150</t>
  </si>
  <si>
    <t>150 to  180</t>
  </si>
  <si>
    <t>180 to 210</t>
  </si>
  <si>
    <t>210 to 240</t>
  </si>
  <si>
    <t>240 to 270</t>
  </si>
  <si>
    <t>270 to 300</t>
  </si>
  <si>
    <t>ตัวแปรสุ่มระหว่าง ราคาสินค้าที่เคยสั่งมากที่สุดกับค่าจัดส่งสินค้าที่แพงที่สุด ในหนึ่งครั้ง</t>
  </si>
  <si>
    <t>0 to 1000</t>
  </si>
  <si>
    <t>1000 to 2000</t>
  </si>
  <si>
    <t>2000 to 3000</t>
  </si>
  <si>
    <t>3000 to 4000</t>
  </si>
  <si>
    <t>4000 to 5000</t>
  </si>
  <si>
    <t>5000 to 6000</t>
  </si>
  <si>
    <t>6000 to 7000</t>
  </si>
  <si>
    <t>7000 to 8000</t>
  </si>
  <si>
    <t>8000 to 9000</t>
  </si>
  <si>
    <t>9000 to 10000</t>
  </si>
  <si>
    <t>10000 to 11000</t>
  </si>
  <si>
    <t>11000 to 12000</t>
  </si>
  <si>
    <t>12000 to 13000</t>
  </si>
  <si>
    <t>13000 to 14000</t>
  </si>
  <si>
    <t>14000 to 15000</t>
  </si>
  <si>
    <t>(A-A_Bar)</t>
  </si>
  <si>
    <t>(B-B_Bar)</t>
  </si>
  <si>
    <t>(C-C_Bar)</t>
  </si>
  <si>
    <t>(D-D_Bar)</t>
  </si>
  <si>
    <t>(E-E_Bar)</t>
  </si>
  <si>
    <t>(F-F_Bar)</t>
  </si>
  <si>
    <t>(G-G_Bar)</t>
  </si>
  <si>
    <t>(A-A_Bar)(B-B_Bar)</t>
  </si>
  <si>
    <t>(C-C_Bar)(D-D_Bar)</t>
  </si>
  <si>
    <t>(E-E_Bar)(G-G_Bar)</t>
  </si>
  <si>
    <t>(F-F_Bar)(G-G_Bar)</t>
  </si>
  <si>
    <t>A_Bar</t>
  </si>
  <si>
    <t>B_Bar</t>
  </si>
  <si>
    <t>C_Bar</t>
  </si>
  <si>
    <t>D_Bar</t>
  </si>
  <si>
    <t>E_Bar</t>
  </si>
  <si>
    <t>F_Bar</t>
  </si>
  <si>
    <t>G_Bar</t>
  </si>
  <si>
    <t>ความสัมพันธ์ระหว่าง จำนวนการใช้บริการขนส่งสินค้าเฉลี่ยต่อสัปดาห์ในช่วงปิดเทอม(ครั้ง) กับ จำนวนการใช้บริการขนส่งสินค้าเฉลี่ยต่อสัปดาห์ในช่วงเปิดเทอม(ครั้ง)</t>
  </si>
  <si>
    <t>sum[(A-A_Bar)(B-B_Bar)]</t>
  </si>
  <si>
    <t>Cov^(A,B)=sum[(A-A_Bar)(B-B_Bar)]/(n-1)</t>
  </si>
  <si>
    <t>s_A</t>
  </si>
  <si>
    <t>s_B</t>
  </si>
  <si>
    <t>rho^(A,B)= Cov^(A,B)/(s_A * s_B)</t>
  </si>
  <si>
    <t>ความสัมพันธ์ระหว่าง ระยะเวลาที่รอรับสินค้าที่ส่งจากต่างประเทศกับในประเทศ</t>
  </si>
  <si>
    <t>sum[(C-C_Bar)(D-D_Bar)]</t>
  </si>
  <si>
    <t>Cov^(C,D)=sum[(C-C_Bar)(D-D_Bar)]/(n-1)</t>
  </si>
  <si>
    <t>s_C</t>
  </si>
  <si>
    <t>s_D</t>
  </si>
  <si>
    <t>rho^(C,D)= Cov^(C,D)/(s_C * s_D)</t>
  </si>
  <si>
    <t>ความสัมพันธ์ระหว่าง จำนวนสินค้าที่สั่งมากที่สุดกับค่าจัดส่งสินค้าที่แพงที่สุด ในหนึ่งครั้ง</t>
  </si>
  <si>
    <t>sum[(E-E_Bar)(G-G_Bar)]</t>
  </si>
  <si>
    <t>Cov^(E,G)=sum[(E-E_Bar)(G-G_Bar)]/(n-1)</t>
  </si>
  <si>
    <t>s_E</t>
  </si>
  <si>
    <t>s_G</t>
  </si>
  <si>
    <t>rho^(E,G)= Cov^(E,G)/(s_E * s_G)</t>
  </si>
  <si>
    <t>ความสัมพันธ์ระหว่าง ราคาสินค้าที่เคยสั่งมากที่สุดกับค่าจัดส่งสินค้าที่แพงที่สุด ในหนึ่งครั้ง</t>
  </si>
  <si>
    <t>sum[(F-F_Bar)(G-G_Bar)]</t>
  </si>
  <si>
    <t>Cov^(F,G)=sum[(F-F_Bar)(G-G_Bar)]/(n-1)</t>
  </si>
  <si>
    <t>s_F</t>
  </si>
  <si>
    <t>rho^(F,G)= Cov^(F,G)/(s_F * s_G)</t>
  </si>
  <si>
    <t>ค่าจัดส่งสินค้าที่แพงที่สุดมีราคากี่บาท</t>
  </si>
  <si>
    <r>
      <rPr>
        <rFont val="Inconsolata, monospace, arial, sans, sans-serif"/>
        <b/>
        <color rgb="FF000000"/>
        <sz val="11.0"/>
      </rPr>
      <t>จำนวนการใช้บริการขนส่งสินค้าเฉลี่ยต่อสัปดาห์ในช่วงปิดเทอม(ครั้ง) กับ จำนวนการใช้บริการขนส่งสินค้าเฉลี่ยต่อสัปดาห์ในช่วงเปิดเทอม(ครั้ง)</t>
    </r>
    <r>
      <rPr>
        <rFont val="Inconsolata, monospace, arial, sans, sans-serif"/>
        <color rgb="FF000000"/>
        <sz val="11.0"/>
      </rPr>
      <t xml:space="preserve">
</t>
    </r>
  </si>
  <si>
    <t>P(Y&gt;=1) =</t>
  </si>
  <si>
    <t>p(X,Y)=</t>
  </si>
  <si>
    <t>=</t>
  </si>
  <si>
    <t>จำนวนสินค้าที่สั่งมากที่สุด กับ ค่าจัดส่งสินค้าที่แพงที่สุดในหนึ่งครั้ง</t>
  </si>
  <si>
    <t>300 to 330</t>
  </si>
  <si>
    <t>...</t>
  </si>
  <si>
    <t>1980 to 2010</t>
  </si>
  <si>
    <t>ความน่าจะเป็นในการสั่งของช่วงปิดเทอม เมื่อช่วงเปิดเทอมมีการสั่งของ 1 ชิ้นขึ้นไป</t>
  </si>
  <si>
    <t>P(x|y&gt;=1) = P(x,y)/P(y&gt;=1)</t>
  </si>
  <si>
    <t>P(x|y) = P(x∩y)/P(y)</t>
  </si>
  <si>
    <t>ความน่าจะเป็นที่จะมีการสั่งของ 5 ชิ้นขึ้นไปในหนึ่งครั้ง เมื่อมีค่าจัดส่งมากกว่าหรือเท่ากับ 120 บาท</t>
  </si>
  <si>
    <t>P(x|y) = P(x,y)/P(y)</t>
  </si>
  <si>
    <t>P(x&gt;=5|y&gt;=120) = P(x&gt;=5,y)/P(y&gt;=120)</t>
  </si>
  <si>
    <t>MEAN</t>
  </si>
  <si>
    <t>median</t>
  </si>
  <si>
    <t>mode</t>
  </si>
  <si>
    <t>MIN</t>
  </si>
  <si>
    <t>MAX</t>
  </si>
  <si>
    <t>range</t>
  </si>
  <si>
    <t>variance</t>
  </si>
  <si>
    <t>SD</t>
  </si>
  <si>
    <t>cv</t>
  </si>
  <si>
    <t>quartile1 (Q1)</t>
  </si>
  <si>
    <t>quartile3 (Q3)</t>
  </si>
  <si>
    <t>IQR</t>
  </si>
  <si>
    <t>4IQR</t>
  </si>
  <si>
    <t>Q1-1.5IQR</t>
  </si>
  <si>
    <t>Q3+1.5IQR</t>
  </si>
  <si>
    <t>Outliers (based on IQR)</t>
  </si>
  <si>
    <t>15</t>
  </si>
  <si>
    <t>4,5,10</t>
  </si>
  <si>
    <t>14,18,20,30</t>
  </si>
  <si>
    <t>12,13,20</t>
  </si>
  <si>
    <t>200,300,2000</t>
  </si>
  <si>
    <t>Mean after removing outliers based on IQR.</t>
  </si>
  <si>
    <t>SD after removing outliers based on IQR.</t>
  </si>
  <si>
    <t>1</t>
  </si>
  <si>
    <t>2</t>
  </si>
  <si>
    <t>3</t>
  </si>
  <si>
    <t>4</t>
  </si>
  <si>
    <t>5</t>
  </si>
  <si>
    <t>6</t>
  </si>
  <si>
    <t>ความต่างของจำนวนการใช้บริการขนส่งสินค้าเฉลี่ยต่อสัปดาห์ในช่วงปิดเทอมและช่วงเปิดเทอม</t>
  </si>
  <si>
    <t>ความต่างระยะเวลารอสินค้าจากในประเทศและต่างประเทศ</t>
  </si>
  <si>
    <t>6.) ราคาเฉลี่ยกี่บาท (ต่อการซื้อ 1 ครั้ง)</t>
  </si>
  <si>
    <t>7.) ค่าขนส่งเฉลี่ยกี่บาท (ต่อการซื้อ 1 ครั้ง)</t>
  </si>
  <si>
    <t>อัตราส่วนระหว่างราคาสินค้ากับค่าส่ง</t>
  </si>
  <si>
    <t>อัตราส่วนของราคาสินค้าเฉลี่ยต่อราคาค่าขนส่งเฉลี่ย</t>
  </si>
  <si>
    <t>50,53</t>
  </si>
  <si>
    <t>46.875,71.42857143,100</t>
  </si>
  <si>
    <t>Left end of Interval (x1)</t>
  </si>
  <si>
    <t>Right end of Interval (x2)</t>
  </si>
  <si>
    <t>#samples in Interval (Observed)</t>
  </si>
  <si>
    <t>z1 = (x1-mu)/sigma</t>
  </si>
  <si>
    <t>z2 =  (x2 - mu)/sigma</t>
  </si>
  <si>
    <t>CDF(z1) = P(Z &lt;=z1)</t>
  </si>
  <si>
    <t>CDF(z2) = P(Z &lt;= z2)</t>
  </si>
  <si>
    <t>P(x1&lt;= X &lt; x2)  = P(z1&lt;= Z &lt; z2) = CDF(z2) - CDF(z1)</t>
  </si>
  <si>
    <t>N*P(x1&lt;= X &lt; x2)  (Expected)</t>
  </si>
  <si>
    <t>((Observed-Expected)^2)/Expected</t>
  </si>
  <si>
    <t>observed</t>
  </si>
  <si>
    <t>expected</t>
  </si>
  <si>
    <t>ค่าเฉลี่ย</t>
  </si>
  <si>
    <t>ส่วนเบี่ยงเบนมาตรฐาน</t>
  </si>
  <si>
    <t>ความต่างของปิดเทอมกับเปิดเทอม</t>
  </si>
  <si>
    <t>ความต่างของระยะเวลา</t>
  </si>
  <si>
    <t>ข้อมูลจาก 51 คน (N)</t>
  </si>
  <si>
    <t>มีค่าเฉลี่ยเท่ากับ (X_bar)</t>
  </si>
  <si>
    <t>ส่วนเบี่ยงเบนมาตรฐาน (s)</t>
  </si>
  <si>
    <t>Significant Levels (alpha)</t>
  </si>
  <si>
    <t>ข้อมูลเป็นแบบ Large sample size</t>
  </si>
  <si>
    <t xml:space="preserve">NULL hypothesis (H0)            μ = </t>
  </si>
  <si>
    <t xml:space="preserve">Alternative hypothesis (Ha)    μ &gt; </t>
  </si>
  <si>
    <t>Z (test statistic)</t>
  </si>
  <si>
    <t>Z (alpha = 0.1)</t>
  </si>
  <si>
    <t>เป็น Upper-tailed test</t>
  </si>
  <si>
    <t>Rejection region</t>
  </si>
  <si>
    <t>Z  &gt;= 1.2816</t>
  </si>
  <si>
    <t>Alternative hypothesis (Ha)    μ &lt;</t>
  </si>
  <si>
    <t>เป็น Lower-tailed test</t>
  </si>
  <si>
    <t>Z &lt;= -1.2816</t>
  </si>
  <si>
    <t xml:space="preserve">Alternative hypothesis (Ha)    μ != </t>
  </si>
  <si>
    <t>-1.6449, 1.6449</t>
  </si>
  <si>
    <t>เป็น Two-tailed test</t>
  </si>
  <si>
    <t>Z  &lt;=  -1.6449 และ Z &gt;= 1.6449</t>
  </si>
  <si>
    <t>ข้อมูลจาก 50 คน (N)</t>
  </si>
  <si>
    <t>Z &lt;= -1.6449 และ Z &gt;= 1.6449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</si>
</sst>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m/d/yyyy h:mm:ss"/>
    <numFmt numFmtId="165" formatCode="0.0000"/>
    <numFmt numFmtId="166" formatCode="0.00000E+00"/>
    <numFmt numFmtId="167" formatCode="#,##0.0000"/>
    <numFmt numFmtId="168" formatCode="0.000000"/>
    <numFmt numFmtId="169" formatCode="0.00000"/>
    <numFmt numFmtId="170" formatCode="#,##0.00000"/>
    <numFmt numFmtId="171" formatCode="0.0000E+00"/>
    <numFmt numFmtId="172" formatCode="0.0000000"/>
  </numFmts>
  <fonts count="2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color theme="1"/>
      <name val="Arial"/>
    </font>
    <font>
      <b/>
      <color theme="1"/>
      <name val="Arial"/>
    </font>
    <font>
      <b/>
      <sz val="12.0"/>
      <color rgb="FF000000"/>
      <name val="Arial"/>
    </font>
    <font>
      <sz val="10.0"/>
      <color theme="1"/>
      <name val="Arial"/>
    </font>
    <font>
      <color rgb="FF000000"/>
      <name val="Arial"/>
    </font>
    <font>
      <sz val="11.0"/>
      <color rgb="FF000000"/>
      <name val="Arial"/>
      <scheme val="minor"/>
    </font>
    <font>
      <sz val="10.0"/>
      <color theme="1"/>
      <name val="Arial"/>
      <scheme val="minor"/>
    </font>
    <font>
      <sz val="12.0"/>
      <color theme="1"/>
      <name val="Arial"/>
    </font>
    <font>
      <sz val="12.0"/>
      <color rgb="FF000000"/>
      <name val="Arial"/>
    </font>
    <font>
      <color rgb="FF000000"/>
      <name val="Arial"/>
      <scheme val="minor"/>
    </font>
    <font>
      <color rgb="FFFF0000"/>
      <name val="Arial"/>
      <scheme val="minor"/>
    </font>
    <font>
      <color theme="1"/>
      <name val="Roboto"/>
    </font>
    <font>
      <color rgb="FFFF0000"/>
      <name val="Arial"/>
    </font>
    <font>
      <sz val="11.0"/>
      <color theme="1"/>
      <name val="Inconsolata"/>
    </font>
    <font>
      <sz val="10.0"/>
      <color theme="1"/>
      <name val="Inconsolata"/>
    </font>
    <font>
      <b/>
      <color theme="1"/>
      <name val="Arial"/>
      <scheme val="minor"/>
    </font>
    <font>
      <sz val="14.0"/>
      <color rgb="FF000000"/>
      <name val="BrowalliaUPC"/>
    </font>
    <font>
      <sz val="10.0"/>
      <color rgb="FF000000"/>
      <name val="Arial"/>
    </font>
    <font>
      <b/>
      <sz val="10.0"/>
      <color theme="1"/>
      <name val="Arial"/>
    </font>
    <font>
      <sz val="11.0"/>
      <color rgb="FF000000"/>
      <name val="Arial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FFD966"/>
        <bgColor rgb="FFFFD966"/>
      </patternFill>
    </fill>
    <fill>
      <patternFill patternType="solid">
        <fgColor rgb="FFE6B8AF"/>
        <bgColor rgb="FFE6B8AF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34A853"/>
        <bgColor rgb="FF34A853"/>
      </patternFill>
    </fill>
    <fill>
      <patternFill patternType="solid">
        <fgColor rgb="FF6FA8DC"/>
        <bgColor rgb="FF6FA8DC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00FF00"/>
        <bgColor rgb="FF00FF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2" fontId="2" numFmtId="0" xfId="0" applyAlignment="1" applyBorder="1" applyFont="1">
      <alignment readingOrder="0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vertical="bottom"/>
    </xf>
    <xf borderId="0" fillId="2" fontId="3" numFmtId="0" xfId="0" applyAlignment="1" applyFont="1">
      <alignment horizontal="right" readingOrder="0" vertical="bottom"/>
    </xf>
    <xf borderId="1" fillId="0" fontId="3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3" fontId="4" numFmtId="0" xfId="0" applyAlignment="1" applyBorder="1" applyFill="1" applyFont="1">
      <alignment readingOrder="0" vertical="bottom"/>
    </xf>
    <xf borderId="1" fillId="4" fontId="4" numFmtId="0" xfId="0" applyAlignment="1" applyBorder="1" applyFill="1" applyFont="1">
      <alignment horizontal="right" vertical="bottom"/>
    </xf>
    <xf borderId="1" fillId="4" fontId="4" numFmtId="0" xfId="0" applyAlignment="1" applyBorder="1" applyFont="1">
      <alignment horizontal="right" readingOrder="0" vertical="bottom"/>
    </xf>
    <xf borderId="1" fillId="5" fontId="4" numFmtId="0" xfId="0" applyAlignment="1" applyBorder="1" applyFill="1" applyFont="1">
      <alignment readingOrder="0" vertical="bottom"/>
    </xf>
    <xf borderId="1" fillId="0" fontId="3" numFmtId="0" xfId="0" applyAlignment="1" applyBorder="1" applyFont="1">
      <alignment horizontal="right" vertical="bottom"/>
    </xf>
    <xf borderId="1" fillId="6" fontId="3" numFmtId="0" xfId="0" applyAlignment="1" applyBorder="1" applyFill="1" applyFont="1">
      <alignment horizontal="right" vertical="bottom"/>
    </xf>
    <xf borderId="1" fillId="0" fontId="3" numFmtId="0" xfId="0" applyAlignment="1" applyBorder="1" applyFont="1">
      <alignment vertical="bottom"/>
    </xf>
    <xf borderId="1" fillId="7" fontId="3" numFmtId="0" xfId="0" applyAlignment="1" applyBorder="1" applyFill="1" applyFont="1">
      <alignment horizontal="right" vertical="bottom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1" fillId="4" fontId="4" numFmtId="11" xfId="0" applyAlignment="1" applyBorder="1" applyFont="1" applyNumberFormat="1">
      <alignment horizontal="right" readingOrder="0" vertical="bottom"/>
    </xf>
    <xf borderId="1" fillId="2" fontId="6" numFmtId="0" xfId="0" applyBorder="1" applyFont="1"/>
    <xf borderId="1" fillId="6" fontId="7" numFmtId="0" xfId="0" applyAlignment="1" applyBorder="1" applyFont="1">
      <alignment horizontal="right" vertical="bottom"/>
    </xf>
    <xf borderId="1" fillId="8" fontId="1" numFmtId="0" xfId="0" applyAlignment="1" applyBorder="1" applyFill="1" applyFont="1">
      <alignment readingOrder="0"/>
    </xf>
    <xf borderId="0" fillId="9" fontId="1" numFmtId="0" xfId="0" applyAlignment="1" applyFill="1" applyFont="1">
      <alignment readingOrder="0"/>
    </xf>
    <xf borderId="0" fillId="2" fontId="2" numFmtId="0" xfId="0" applyFont="1"/>
    <xf borderId="1" fillId="10" fontId="1" numFmtId="0" xfId="0" applyAlignment="1" applyBorder="1" applyFill="1" applyFont="1">
      <alignment readingOrder="0"/>
    </xf>
    <xf borderId="1" fillId="10" fontId="1" numFmtId="0" xfId="0" applyBorder="1" applyFont="1"/>
    <xf borderId="1" fillId="11" fontId="2" numFmtId="0" xfId="0" applyAlignment="1" applyBorder="1" applyFill="1" applyFont="1">
      <alignment readingOrder="0"/>
    </xf>
    <xf borderId="1" fillId="11" fontId="1" numFmtId="165" xfId="0" applyBorder="1" applyFont="1" applyNumberFormat="1"/>
    <xf borderId="1" fillId="4" fontId="1" numFmtId="0" xfId="0" applyAlignment="1" applyBorder="1" applyFont="1">
      <alignment readingOrder="0"/>
    </xf>
    <xf borderId="1" fillId="4" fontId="1" numFmtId="165" xfId="0" applyBorder="1" applyFont="1" applyNumberFormat="1"/>
    <xf borderId="1" fillId="12" fontId="3" numFmtId="0" xfId="0" applyAlignment="1" applyBorder="1" applyFill="1" applyFont="1">
      <alignment readingOrder="0" vertical="bottom"/>
    </xf>
    <xf borderId="1" fillId="12" fontId="3" numFmtId="165" xfId="0" applyAlignment="1" applyBorder="1" applyFont="1" applyNumberFormat="1">
      <alignment horizontal="right" vertical="bottom"/>
    </xf>
    <xf borderId="1" fillId="13" fontId="3" numFmtId="0" xfId="0" applyAlignment="1" applyBorder="1" applyFill="1" applyFont="1">
      <alignment readingOrder="0" vertical="bottom"/>
    </xf>
    <xf borderId="1" fillId="13" fontId="3" numFmtId="165" xfId="0" applyAlignment="1" applyBorder="1" applyFont="1" applyNumberFormat="1">
      <alignment horizontal="right" vertical="bottom"/>
    </xf>
    <xf borderId="1" fillId="11" fontId="1" numFmtId="0" xfId="0" applyBorder="1" applyFont="1"/>
    <xf borderId="1" fillId="4" fontId="1" numFmtId="165" xfId="0" applyAlignment="1" applyBorder="1" applyFont="1" applyNumberFormat="1">
      <alignment readingOrder="0"/>
    </xf>
    <xf borderId="1" fillId="12" fontId="3" numFmtId="165" xfId="0" applyAlignment="1" applyBorder="1" applyFont="1" applyNumberFormat="1">
      <alignment readingOrder="0" vertical="bottom"/>
    </xf>
    <xf borderId="1" fillId="13" fontId="3" numFmtId="165" xfId="0" applyAlignment="1" applyBorder="1" applyFont="1" applyNumberFormat="1">
      <alignment readingOrder="0" vertical="bottom"/>
    </xf>
    <xf borderId="2" fillId="0" fontId="3" numFmtId="0" xfId="0" applyAlignment="1" applyBorder="1" applyFont="1">
      <alignment readingOrder="0" shrinkToFit="0" vertical="bottom" wrapText="0"/>
    </xf>
    <xf borderId="0" fillId="2" fontId="1" numFmtId="0" xfId="0" applyFont="1"/>
    <xf borderId="1" fillId="14" fontId="3" numFmtId="0" xfId="0" applyAlignment="1" applyBorder="1" applyFill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14" fontId="1" numFmtId="0" xfId="0" applyAlignment="1" applyFont="1">
      <alignment readingOrder="0"/>
    </xf>
    <xf borderId="1" fillId="4" fontId="4" numFmtId="0" xfId="0" applyAlignment="1" applyBorder="1" applyFont="1">
      <alignment horizontal="center" readingOrder="0" vertical="bottom"/>
    </xf>
    <xf borderId="1" fillId="4" fontId="4" numFmtId="0" xfId="0" applyAlignment="1" applyBorder="1" applyFont="1">
      <alignment readingOrder="0" vertical="bottom"/>
    </xf>
    <xf borderId="2" fillId="0" fontId="3" numFmtId="0" xfId="0" applyAlignment="1" applyBorder="1" applyFont="1">
      <alignment shrinkToFit="0" vertical="bottom" wrapText="0"/>
    </xf>
    <xf borderId="0" fillId="0" fontId="1" numFmtId="165" xfId="0" applyFont="1" applyNumberFormat="1"/>
    <xf borderId="1" fillId="15" fontId="3" numFmtId="0" xfId="0" applyAlignment="1" applyBorder="1" applyFill="1" applyFont="1">
      <alignment vertical="bottom"/>
    </xf>
    <xf borderId="1" fillId="16" fontId="3" numFmtId="0" xfId="0" applyAlignment="1" applyBorder="1" applyFill="1" applyFont="1">
      <alignment vertical="bottom"/>
    </xf>
    <xf borderId="1" fillId="2" fontId="8" numFmtId="0" xfId="0" applyBorder="1" applyFont="1"/>
    <xf borderId="1" fillId="17" fontId="3" numFmtId="0" xfId="0" applyAlignment="1" applyBorder="1" applyFill="1" applyFont="1">
      <alignment vertical="bottom"/>
    </xf>
    <xf borderId="1" fillId="18" fontId="3" numFmtId="0" xfId="0" applyAlignment="1" applyBorder="1" applyFill="1" applyFont="1">
      <alignment readingOrder="0" shrinkToFit="0" vertical="bottom" wrapText="0"/>
    </xf>
    <xf quotePrefix="1" borderId="1" fillId="0" fontId="1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vertical="bottom" wrapText="0"/>
    </xf>
    <xf borderId="0" fillId="2" fontId="3" numFmtId="0" xfId="0" applyAlignment="1" applyFont="1">
      <alignment readingOrder="0" shrinkToFit="0" vertical="bottom" wrapText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19" fontId="6" numFmtId="0" xfId="0" applyAlignment="1" applyFill="1" applyFont="1">
      <alignment readingOrder="0"/>
    </xf>
    <xf borderId="0" fillId="19" fontId="9" numFmtId="0" xfId="0" applyAlignment="1" applyFont="1">
      <alignment readingOrder="0"/>
    </xf>
    <xf borderId="0" fillId="19" fontId="1" numFmtId="0" xfId="0" applyAlignment="1" applyFont="1">
      <alignment readingOrder="0"/>
    </xf>
    <xf borderId="0" fillId="19" fontId="10" numFmtId="0" xfId="0" applyAlignment="1" applyFont="1">
      <alignment readingOrder="0"/>
    </xf>
    <xf borderId="0" fillId="19" fontId="11" numFmtId="0" xfId="0" applyAlignment="1" applyFont="1">
      <alignment readingOrder="0"/>
    </xf>
    <xf borderId="0" fillId="19" fontId="1" numFmtId="0" xfId="0" applyFont="1"/>
    <xf borderId="0" fillId="14" fontId="1" numFmtId="0" xfId="0" applyFont="1"/>
    <xf quotePrefix="1" borderId="0" fillId="14" fontId="12" numFmtId="0" xfId="0" applyAlignment="1" applyFont="1">
      <alignment readingOrder="0"/>
    </xf>
    <xf borderId="0" fillId="14" fontId="13" numFmtId="0" xfId="0" applyFont="1"/>
    <xf borderId="0" fillId="0" fontId="1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1" fillId="2" fontId="14" numFmtId="0" xfId="0" applyAlignment="1" applyBorder="1" applyFont="1">
      <alignment shrinkToFit="0" vertical="bottom" wrapText="1"/>
    </xf>
    <xf borderId="1" fillId="7" fontId="3" numFmtId="0" xfId="0" applyAlignment="1" applyBorder="1" applyFont="1">
      <alignment shrinkToFit="0" vertical="bottom" wrapText="1"/>
    </xf>
    <xf borderId="1" fillId="17" fontId="3" numFmtId="0" xfId="0" applyAlignment="1" applyBorder="1" applyFont="1">
      <alignment shrinkToFit="0" vertical="bottom" wrapText="1"/>
    </xf>
    <xf borderId="1" fillId="20" fontId="3" numFmtId="0" xfId="0" applyAlignment="1" applyBorder="1" applyFill="1" applyFont="1">
      <alignment shrinkToFit="0" vertical="bottom" wrapText="1"/>
    </xf>
    <xf borderId="1" fillId="21" fontId="3" numFmtId="0" xfId="0" applyAlignment="1" applyBorder="1" applyFill="1" applyFont="1">
      <alignment shrinkToFit="0" vertical="bottom" wrapText="1"/>
    </xf>
    <xf borderId="1" fillId="22" fontId="1" numFmtId="0" xfId="0" applyBorder="1" applyFill="1" applyFont="1"/>
    <xf borderId="1" fillId="0" fontId="3" numFmtId="11" xfId="0" applyAlignment="1" applyBorder="1" applyFont="1" applyNumberFormat="1">
      <alignment horizontal="right" readingOrder="0" vertical="bottom"/>
    </xf>
    <xf borderId="1" fillId="0" fontId="3" numFmtId="0" xfId="0" applyAlignment="1" applyBorder="1" applyFont="1">
      <alignment horizontal="right" readingOrder="0" vertical="bottom"/>
    </xf>
    <xf borderId="1" fillId="0" fontId="1" numFmtId="166" xfId="0" applyBorder="1" applyFont="1" applyNumberFormat="1"/>
    <xf borderId="1" fillId="0" fontId="1" numFmtId="167" xfId="0" applyBorder="1" applyFont="1" applyNumberFormat="1"/>
    <xf borderId="1" fillId="0" fontId="15" numFmtId="0" xfId="0" applyAlignment="1" applyBorder="1" applyFont="1">
      <alignment horizontal="right" vertical="bottom"/>
    </xf>
    <xf borderId="1" fillId="0" fontId="3" numFmtId="168" xfId="0" applyAlignment="1" applyBorder="1" applyFont="1" applyNumberFormat="1">
      <alignment horizontal="right" vertical="bottom"/>
    </xf>
    <xf borderId="1" fillId="0" fontId="3" numFmtId="169" xfId="0" applyAlignment="1" applyBorder="1" applyFont="1" applyNumberFormat="1">
      <alignment horizontal="right" vertical="bottom"/>
    </xf>
    <xf borderId="1" fillId="0" fontId="1" numFmtId="169" xfId="0" applyBorder="1" applyFont="1" applyNumberFormat="1"/>
    <xf borderId="1" fillId="8" fontId="1" numFmtId="0" xfId="0" applyBorder="1" applyFont="1"/>
    <xf borderId="1" fillId="0" fontId="1" numFmtId="170" xfId="0" applyBorder="1" applyFont="1" applyNumberFormat="1"/>
    <xf borderId="1" fillId="22" fontId="3" numFmtId="169" xfId="0" applyAlignment="1" applyBorder="1" applyFont="1" applyNumberFormat="1">
      <alignment horizontal="right" vertical="bottom"/>
    </xf>
    <xf borderId="0" fillId="0" fontId="1" numFmtId="169" xfId="0" applyFont="1" applyNumberFormat="1"/>
    <xf borderId="0" fillId="0" fontId="1" numFmtId="0" xfId="0" applyFont="1"/>
    <xf borderId="0" fillId="0" fontId="1" numFmtId="166" xfId="0" applyFont="1" applyNumberFormat="1"/>
    <xf borderId="1" fillId="0" fontId="1" numFmtId="171" xfId="0" applyBorder="1" applyFont="1" applyNumberFormat="1"/>
    <xf borderId="1" fillId="0" fontId="7" numFmtId="0" xfId="0" applyAlignment="1" applyBorder="1" applyFont="1">
      <alignment horizontal="right" vertical="bottom"/>
    </xf>
    <xf borderId="1" fillId="0" fontId="7" numFmtId="168" xfId="0" applyAlignment="1" applyBorder="1" applyFont="1" applyNumberForma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11" xfId="0" applyAlignment="1" applyFont="1" applyNumberFormat="1">
      <alignment horizontal="right" readingOrder="0" vertical="bottom"/>
    </xf>
    <xf borderId="0" fillId="0" fontId="1" numFmtId="171" xfId="0" applyFont="1" applyNumberFormat="1"/>
    <xf borderId="0" fillId="0" fontId="7" numFmtId="168" xfId="0" applyAlignment="1" applyFont="1" applyNumberFormat="1">
      <alignment horizontal="right" vertical="bottom"/>
    </xf>
    <xf borderId="0" fillId="2" fontId="3" numFmtId="169" xfId="0" applyAlignment="1" applyFont="1" applyNumberFormat="1">
      <alignment horizontal="right" readingOrder="0" vertical="bottom"/>
    </xf>
    <xf borderId="0" fillId="0" fontId="7" numFmtId="172" xfId="0" applyAlignment="1" applyFont="1" applyNumberFormat="1">
      <alignment horizontal="right" vertical="bottom"/>
    </xf>
    <xf borderId="0" fillId="0" fontId="3" numFmtId="169" xfId="0" applyAlignment="1" applyFont="1" applyNumberFormat="1">
      <alignment horizontal="right" vertical="bottom"/>
    </xf>
    <xf borderId="0" fillId="0" fontId="1" numFmtId="167" xfId="0" applyFont="1" applyNumberFormat="1"/>
    <xf borderId="0" fillId="0" fontId="3" numFmtId="168" xfId="0" applyAlignment="1" applyFont="1" applyNumberFormat="1">
      <alignment horizontal="right" vertical="bottom"/>
    </xf>
    <xf borderId="0" fillId="22" fontId="1" numFmtId="0" xfId="0" applyFont="1"/>
    <xf borderId="0" fillId="8" fontId="1" numFmtId="0" xfId="0" applyFont="1"/>
    <xf borderId="0" fillId="2" fontId="3" numFmtId="169" xfId="0" applyAlignment="1" applyFont="1" applyNumberFormat="1">
      <alignment horizontal="right" vertical="bottom"/>
    </xf>
    <xf borderId="0" fillId="2" fontId="16" numFmtId="0" xfId="0" applyAlignment="1" applyFont="1">
      <alignment readingOrder="0" vertical="bottom"/>
    </xf>
    <xf borderId="0" fillId="2" fontId="1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2" fontId="17" numFmtId="0" xfId="0" applyAlignment="1" applyFont="1">
      <alignment readingOrder="0" vertical="bottom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readingOrder="0" vertical="bottom"/>
    </xf>
    <xf borderId="0" fillId="0" fontId="20" numFmtId="0" xfId="0" applyAlignment="1" applyFont="1">
      <alignment readingOrder="0"/>
    </xf>
    <xf borderId="0" fillId="0" fontId="20" numFmtId="0" xfId="0" applyAlignment="1" applyFont="1">
      <alignment horizontal="right" readingOrder="0"/>
    </xf>
    <xf borderId="0" fillId="0" fontId="20" numFmtId="0" xfId="0" applyFont="1"/>
    <xf borderId="0" fillId="2" fontId="21" numFmtId="0" xfId="0" applyAlignment="1" applyFont="1">
      <alignment readingOrder="0" vertical="bottom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165" xfId="0" applyFont="1" applyNumberFormat="1"/>
    <xf borderId="0" fillId="2" fontId="22" numFmtId="165" xfId="0" applyFont="1" applyNumberFormat="1"/>
    <xf borderId="0" fillId="0" fontId="6" numFmtId="0" xfId="0" applyAlignment="1" applyFont="1">
      <alignment readingOrder="0"/>
    </xf>
    <xf borderId="0" fillId="2" fontId="20" numFmtId="165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P^(X)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'prob_multiple rv'!$I$33:$I$48</c:f>
            </c:strRef>
          </c:cat>
          <c:val>
            <c:numRef>
              <c:f>'prob_multiple rv'!$Z$32:$Z$48</c:f>
              <c:numCache/>
            </c:numRef>
          </c:val>
        </c:ser>
        <c:axId val="1891464934"/>
        <c:axId val="1515054457"/>
      </c:barChart>
      <c:catAx>
        <c:axId val="1891464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5054457"/>
      </c:catAx>
      <c:valAx>
        <c:axId val="1515054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464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ระยะเวลาที่รอรับสินค้าที่ส่งจากในประเทศ กับ ระยะเวลาที่รอรับสินค้าที่ส่งจากต่างประเทศ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prob_correlation!$D$1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prob_correlation!$C$2:$C$1000</c:f>
            </c:numRef>
          </c:xVal>
          <c:yVal>
            <c:numRef>
              <c:f>prob_correlation!$D$2:$D$1000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331023"/>
        <c:axId val="845396694"/>
      </c:scatterChart>
      <c:valAx>
        <c:axId val="18803310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ในประเทศ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5396694"/>
      </c:valAx>
      <c:valAx>
        <c:axId val="845396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ต่างประเทศ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3310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จำนวนสินค้าที่สั่งมากที่สุดในการสั่งของหนึ่งครั้ง กับ ค่าจัดส่งสินค้าที่แพงที่สุด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prob_correlation!$G$1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prob_correlation!$E$2:$E$1000</c:f>
            </c:numRef>
          </c:xVal>
          <c:yVal>
            <c:numRef>
              <c:f>prob_correlation!$G$2:$G$1000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6273"/>
        <c:axId val="380978765"/>
      </c:scatterChart>
      <c:valAx>
        <c:axId val="203762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จำนวนสินค้าที่มากที่สุด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0978765"/>
      </c:valAx>
      <c:valAx>
        <c:axId val="380978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ค่าจัดส่งที่แพงที่สุด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762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ราคาสินค้าที่เคยสั่งมากที่สุดในหนึ่งครั้ง กับ ค่าจัดส่งสินค้าที่แพงที่สุด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prob_correlation!$G$1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prob_correlation!$F$2:$F$1000</c:f>
            </c:numRef>
          </c:xVal>
          <c:yVal>
            <c:numRef>
              <c:f>prob_correlation!$G$2:$G$1000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899545"/>
        <c:axId val="1727112953"/>
      </c:scatterChart>
      <c:valAx>
        <c:axId val="14428995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ราคาสินค้าที่แพงที่สุด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112953"/>
      </c:valAx>
      <c:valAx>
        <c:axId val="1727112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ค่าจัดส่งที่แพงที่สุด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8995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Expected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stat_goodness!$H$12:$K$12</c:f>
              <c:numCache/>
            </c:numRef>
          </c:val>
        </c:ser>
        <c:ser>
          <c:idx val="1"/>
          <c:order val="1"/>
          <c:tx>
            <c:v>Observed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stat_goodness!$H$11:$K$11</c:f>
              <c:numCache/>
            </c:numRef>
          </c:val>
        </c:ser>
        <c:axId val="178739214"/>
        <c:axId val="50502564"/>
      </c:barChart>
      <c:catAx>
        <c:axId val="178739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02564"/>
      </c:catAx>
      <c:valAx>
        <c:axId val="50502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392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stat_goodness!$G$31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stat_goodness!$H$31:$K$31</c:f>
              <c:numCache/>
            </c:numRef>
          </c:val>
        </c:ser>
        <c:ser>
          <c:idx val="1"/>
          <c:order val="1"/>
          <c:tx>
            <c:strRef>
              <c:f>stat_goodness!$G$32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stat_goodness!$H$32:$K$32</c:f>
              <c:numCache/>
            </c:numRef>
          </c:val>
        </c:ser>
        <c:ser>
          <c:idx val="2"/>
          <c:order val="2"/>
          <c:tx>
            <c:strRef>
              <c:f>stat_goodness!$G$33</c:f>
            </c:strRef>
          </c:tx>
          <c:val>
            <c:numRef>
              <c:f>stat_goodness!$H$33:$K$33</c:f>
              <c:numCache/>
            </c:numRef>
          </c:val>
        </c:ser>
        <c:ser>
          <c:idx val="3"/>
          <c:order val="3"/>
          <c:tx>
            <c:strRef>
              <c:f>stat_goodness!$G$34</c:f>
            </c:strRef>
          </c:tx>
          <c:val>
            <c:numRef>
              <c:f>stat_goodness!$H$34:$K$34</c:f>
              <c:numCache/>
            </c:numRef>
          </c:val>
        </c:ser>
        <c:ser>
          <c:idx val="4"/>
          <c:order val="4"/>
          <c:tx>
            <c:strRef>
              <c:f>stat_goodness!$G$35</c:f>
            </c:strRef>
          </c:tx>
          <c:val>
            <c:numRef>
              <c:f>stat_goodness!$H$35:$K$35</c:f>
              <c:numCache/>
            </c:numRef>
          </c:val>
        </c:ser>
        <c:axId val="945459428"/>
        <c:axId val="365364555"/>
      </c:barChart>
      <c:catAx>
        <c:axId val="945459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observed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364555"/>
      </c:catAx>
      <c:valAx>
        <c:axId val="365364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expected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54594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stat_goodness!$G$60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stat_goodness!$H$60:$L$60</c:f>
              <c:numCache/>
            </c:numRef>
          </c:val>
        </c:ser>
        <c:ser>
          <c:idx val="1"/>
          <c:order val="1"/>
          <c:tx>
            <c:strRef>
              <c:f>stat_goodness!$G$61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stat_goodness!$H$61:$L$61</c:f>
              <c:numCache/>
            </c:numRef>
          </c:val>
        </c:ser>
        <c:axId val="2139833368"/>
        <c:axId val="1028360472"/>
      </c:barChart>
      <c:catAx>
        <c:axId val="2139833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observed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360472"/>
      </c:catAx>
      <c:valAx>
        <c:axId val="1028360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expected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98333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stat_goodness!$G$91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stat_goodness!$H$91:$K$91</c:f>
              <c:numCache/>
            </c:numRef>
          </c:val>
        </c:ser>
        <c:ser>
          <c:idx val="1"/>
          <c:order val="1"/>
          <c:tx>
            <c:strRef>
              <c:f>stat_goodness!$G$92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stat_goodness!$H$92:$K$92</c:f>
              <c:numCache/>
            </c:numRef>
          </c:val>
        </c:ser>
        <c:axId val="1113187106"/>
        <c:axId val="199900504"/>
      </c:barChart>
      <c:catAx>
        <c:axId val="1113187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observed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900504"/>
      </c:catAx>
      <c:valAx>
        <c:axId val="199900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expected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1871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stat_goodness!$G$112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stat_goodness!$H$112:$K$112</c:f>
              <c:numCache/>
            </c:numRef>
          </c:val>
        </c:ser>
        <c:ser>
          <c:idx val="1"/>
          <c:order val="1"/>
          <c:tx>
            <c:strRef>
              <c:f>stat_goodness!$G$113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stat_goodness!$H$113:$K$113</c:f>
              <c:numCache/>
            </c:numRef>
          </c:val>
        </c:ser>
        <c:axId val="1067440766"/>
        <c:axId val="801338051"/>
      </c:barChart>
      <c:catAx>
        <c:axId val="1067440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observed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1338051"/>
      </c:catAx>
      <c:valAx>
        <c:axId val="801338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expected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4407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P^(Y)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'prob_multiple rv'!$J$32:$Y$32</c:f>
            </c:strRef>
          </c:cat>
          <c:val>
            <c:numRef>
              <c:f>'prob_multiple rv'!$I$49:$Y$49</c:f>
              <c:numCache/>
            </c:numRef>
          </c:val>
        </c:ser>
        <c:axId val="2075829459"/>
        <c:axId val="754935017"/>
      </c:barChart>
      <c:catAx>
        <c:axId val="2075829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935017"/>
      </c:catAx>
      <c:valAx>
        <c:axId val="754935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58294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P^(X)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'prob_multiple rv'!$I$54:$I$65</c:f>
            </c:strRef>
          </c:cat>
          <c:val>
            <c:numRef>
              <c:f>'prob_multiple rv'!$V$54:$V$65</c:f>
              <c:numCache/>
            </c:numRef>
          </c:val>
        </c:ser>
        <c:axId val="1092399109"/>
        <c:axId val="1969692403"/>
      </c:barChart>
      <c:catAx>
        <c:axId val="1092399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692403"/>
      </c:catAx>
      <c:valAx>
        <c:axId val="1969692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2399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P^(Y)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'prob_multiple rv'!$J$53:$U$53</c:f>
            </c:strRef>
          </c:cat>
          <c:val>
            <c:numRef>
              <c:f>'prob_multiple rv'!$J$66:$U$66</c:f>
              <c:numCache/>
            </c:numRef>
          </c:val>
        </c:ser>
        <c:axId val="1269231230"/>
        <c:axId val="825910330"/>
      </c:barChart>
      <c:catAx>
        <c:axId val="1269231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5910330"/>
      </c:catAx>
      <c:valAx>
        <c:axId val="825910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92312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P^(Y)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'prob_multiple rv'!$J$72:$S$72</c:f>
            </c:strRef>
          </c:cat>
          <c:val>
            <c:numRef>
              <c:f>'prob_multiple rv'!$J$86:$S$86</c:f>
              <c:numCache/>
            </c:numRef>
          </c:val>
        </c:ser>
        <c:axId val="2005293878"/>
        <c:axId val="381084323"/>
      </c:barChart>
      <c:catAx>
        <c:axId val="2005293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084323"/>
      </c:catAx>
      <c:valAx>
        <c:axId val="381084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2938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P^(X)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'prob_multiple rv'!$I$73:$I$85</c:f>
            </c:strRef>
          </c:cat>
          <c:val>
            <c:numRef>
              <c:f>'prob_multiple rv'!$T$73:$T$85</c:f>
              <c:numCache/>
            </c:numRef>
          </c:val>
        </c:ser>
        <c:axId val="1560593081"/>
        <c:axId val="1604847848"/>
      </c:barChart>
      <c:catAx>
        <c:axId val="1560593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847848"/>
      </c:catAx>
      <c:valAx>
        <c:axId val="1604847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0593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P^(X)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'prob_multiple rv'!$I$93:$I$107</c:f>
            </c:strRef>
          </c:cat>
          <c:val>
            <c:numRef>
              <c:f>'prob_multiple rv'!$T$93:$T$107</c:f>
              <c:numCache/>
            </c:numRef>
          </c:val>
        </c:ser>
        <c:axId val="1606590797"/>
        <c:axId val="1923132696"/>
      </c:barChart>
      <c:catAx>
        <c:axId val="1606590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3132696"/>
      </c:catAx>
      <c:valAx>
        <c:axId val="1923132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65907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P^(Y)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'prob_multiple rv'!$J$92:$S$92</c:f>
            </c:strRef>
          </c:cat>
          <c:val>
            <c:numRef>
              <c:f>'prob_multiple rv'!$J$108:$S$108</c:f>
              <c:numCache/>
            </c:numRef>
          </c:val>
        </c:ser>
        <c:axId val="1154791631"/>
        <c:axId val="84262462"/>
      </c:barChart>
      <c:catAx>
        <c:axId val="115479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262462"/>
      </c:catAx>
      <c:valAx>
        <c:axId val="84262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4791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จำนวนการใช้บริการขนส่งสินค้าเฉลี่ยต่อสัปดาห์ในช่วงปิดเทอม กับ จำนวนการใช้บริการขนส่งสินค้าเฉลี่ยต่อสัปดาห์ในช่วงเปิดเทอม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prob_correlation!$B$1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prob_correlation!$A$2:$A$26</c:f>
            </c:numRef>
          </c:xVal>
          <c:yVal>
            <c:numRef>
              <c:f>prob_correlation!$B$2:$B$26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510047"/>
        <c:axId val="468860097"/>
      </c:scatterChart>
      <c:valAx>
        <c:axId val="9265100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ปิดเทอม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860097"/>
      </c:valAx>
      <c:valAx>
        <c:axId val="468860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เปิดเทอม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65100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image" Target="../media/image4.png"/><Relationship Id="rId10" Type="http://schemas.openxmlformats.org/officeDocument/2006/relationships/image" Target="../media/image3.png"/><Relationship Id="rId12" Type="http://schemas.openxmlformats.org/officeDocument/2006/relationships/image" Target="../media/image1.png"/><Relationship Id="rId9" Type="http://schemas.openxmlformats.org/officeDocument/2006/relationships/image" Target="../media/image2.png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476250</xdr:colOff>
      <xdr:row>26</xdr:row>
      <xdr:rowOff>142875</xdr:rowOff>
    </xdr:from>
    <xdr:ext cx="3886200" cy="2409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27</xdr:col>
      <xdr:colOff>476250</xdr:colOff>
      <xdr:row>39</xdr:row>
      <xdr:rowOff>19050</xdr:rowOff>
    </xdr:from>
    <xdr:ext cx="3886200" cy="2409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390525</xdr:colOff>
      <xdr:row>53</xdr:row>
      <xdr:rowOff>9525</xdr:rowOff>
    </xdr:from>
    <xdr:ext cx="4171950" cy="25812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47625</xdr:colOff>
      <xdr:row>53</xdr:row>
      <xdr:rowOff>9525</xdr:rowOff>
    </xdr:from>
    <xdr:ext cx="3476625" cy="2152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28</xdr:col>
      <xdr:colOff>485775</xdr:colOff>
      <xdr:row>70</xdr:row>
      <xdr:rowOff>209550</xdr:rowOff>
    </xdr:from>
    <xdr:ext cx="4219575" cy="25812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21</xdr:col>
      <xdr:colOff>381000</xdr:colOff>
      <xdr:row>70</xdr:row>
      <xdr:rowOff>209550</xdr:rowOff>
    </xdr:from>
    <xdr:ext cx="4333875" cy="2676525"/>
    <xdr:graphicFrame>
      <xdr:nvGraphicFramePr>
        <xdr:cNvPr id="6" name="Chart 6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21</xdr:col>
      <xdr:colOff>238125</xdr:colOff>
      <xdr:row>93</xdr:row>
      <xdr:rowOff>104775</xdr:rowOff>
    </xdr:from>
    <xdr:ext cx="4619625" cy="2857500"/>
    <xdr:graphicFrame>
      <xdr:nvGraphicFramePr>
        <xdr:cNvPr id="7" name="Chart 7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28</xdr:col>
      <xdr:colOff>619125</xdr:colOff>
      <xdr:row>93</xdr:row>
      <xdr:rowOff>47625</xdr:rowOff>
    </xdr:from>
    <xdr:ext cx="4219575" cy="26765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</xdr:col>
      <xdr:colOff>809625</xdr:colOff>
      <xdr:row>51</xdr:row>
      <xdr:rowOff>161925</xdr:rowOff>
    </xdr:from>
    <xdr:ext cx="3648075" cy="3448050"/>
    <xdr:pic>
      <xdr:nvPicPr>
        <xdr:cNvPr id="0" name="image2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70</xdr:row>
      <xdr:rowOff>123825</xdr:rowOff>
    </xdr:from>
    <xdr:ext cx="3981450" cy="3667125"/>
    <xdr:pic>
      <xdr:nvPicPr>
        <xdr:cNvPr id="0" name="image3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533400</xdr:colOff>
      <xdr:row>30</xdr:row>
      <xdr:rowOff>361950</xdr:rowOff>
    </xdr:from>
    <xdr:ext cx="4295775" cy="3590925"/>
    <xdr:pic>
      <xdr:nvPicPr>
        <xdr:cNvPr id="0" name="image4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742950</xdr:colOff>
      <xdr:row>91</xdr:row>
      <xdr:rowOff>152400</xdr:rowOff>
    </xdr:from>
    <xdr:ext cx="4171950" cy="3267075"/>
    <xdr:pic>
      <xdr:nvPicPr>
        <xdr:cNvPr id="0" name="image1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28</xdr:row>
      <xdr:rowOff>190500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400050</xdr:colOff>
      <xdr:row>28</xdr:row>
      <xdr:rowOff>190500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914400</xdr:colOff>
      <xdr:row>48</xdr:row>
      <xdr:rowOff>104775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400050</xdr:colOff>
      <xdr:row>48</xdr:row>
      <xdr:rowOff>104775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314325</xdr:colOff>
      <xdr:row>5</xdr:row>
      <xdr:rowOff>171450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209550</xdr:colOff>
      <xdr:row>30</xdr:row>
      <xdr:rowOff>123825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114300</xdr:colOff>
      <xdr:row>59</xdr:row>
      <xdr:rowOff>28575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914400</xdr:colOff>
      <xdr:row>84</xdr:row>
      <xdr:rowOff>57150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657225</xdr:colOff>
      <xdr:row>110</xdr:row>
      <xdr:rowOff>66675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3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3">
        <v>44470.68274920138</v>
      </c>
      <c r="B2" s="2" t="s">
        <v>17</v>
      </c>
      <c r="C2" s="2">
        <v>0.0</v>
      </c>
      <c r="D2" s="2">
        <v>0.0</v>
      </c>
      <c r="E2" s="2" t="s">
        <v>18</v>
      </c>
      <c r="F2" s="2" t="s">
        <v>19</v>
      </c>
      <c r="G2" s="2" t="s">
        <v>20</v>
      </c>
      <c r="H2" s="2">
        <v>500.0</v>
      </c>
      <c r="I2" s="2">
        <v>50.0</v>
      </c>
      <c r="J2" s="2">
        <v>4.0</v>
      </c>
      <c r="K2" s="2">
        <v>15.0</v>
      </c>
      <c r="L2" s="2">
        <v>5.0</v>
      </c>
      <c r="M2" s="2">
        <v>1200.0</v>
      </c>
      <c r="N2" s="2">
        <v>100.0</v>
      </c>
      <c r="O2" s="2" t="s">
        <v>21</v>
      </c>
      <c r="P2" s="2">
        <v>16.0</v>
      </c>
      <c r="Q2" s="2" t="s">
        <v>22</v>
      </c>
    </row>
    <row r="3">
      <c r="A3" s="3">
        <v>44470.6869444676</v>
      </c>
      <c r="B3" s="2" t="s">
        <v>23</v>
      </c>
      <c r="C3" s="2">
        <v>5.0</v>
      </c>
      <c r="D3" s="2">
        <v>2.0</v>
      </c>
      <c r="E3" s="2" t="s">
        <v>18</v>
      </c>
      <c r="F3" s="2" t="s">
        <v>24</v>
      </c>
      <c r="G3" s="2" t="s">
        <v>25</v>
      </c>
      <c r="H3" s="2">
        <v>599.0</v>
      </c>
      <c r="I3" s="2">
        <v>199.0</v>
      </c>
      <c r="J3" s="2">
        <v>7.0</v>
      </c>
      <c r="K3" s="2">
        <v>0.0</v>
      </c>
      <c r="L3" s="2">
        <v>5.0</v>
      </c>
      <c r="M3" s="2">
        <v>499.0</v>
      </c>
      <c r="N3" s="2">
        <v>80.0</v>
      </c>
      <c r="O3" s="2" t="s">
        <v>26</v>
      </c>
      <c r="P3" s="4" t="s">
        <v>27</v>
      </c>
      <c r="Q3" s="2" t="s">
        <v>28</v>
      </c>
    </row>
    <row r="4">
      <c r="A4" s="3">
        <v>44470.72319414352</v>
      </c>
      <c r="B4" s="2" t="s">
        <v>17</v>
      </c>
      <c r="C4" s="2">
        <v>3.0</v>
      </c>
      <c r="D4" s="2">
        <v>1.0</v>
      </c>
      <c r="E4" s="2" t="s">
        <v>29</v>
      </c>
      <c r="F4" s="2" t="s">
        <v>30</v>
      </c>
      <c r="G4" s="2" t="s">
        <v>20</v>
      </c>
      <c r="H4" s="2">
        <v>300.0</v>
      </c>
      <c r="I4" s="2">
        <v>25.0</v>
      </c>
      <c r="J4" s="2">
        <v>9.0</v>
      </c>
      <c r="K4" s="2">
        <v>21.0</v>
      </c>
      <c r="L4" s="2">
        <v>3.0</v>
      </c>
      <c r="M4" s="2">
        <v>15000.0</v>
      </c>
      <c r="N4" s="2">
        <v>50.0</v>
      </c>
      <c r="O4" s="2" t="s">
        <v>31</v>
      </c>
      <c r="P4" s="4" t="s">
        <v>32</v>
      </c>
      <c r="Q4" s="2" t="s">
        <v>28</v>
      </c>
    </row>
    <row r="5">
      <c r="A5" s="3">
        <v>44470.75166190972</v>
      </c>
      <c r="B5" s="2" t="s">
        <v>23</v>
      </c>
      <c r="C5" s="2">
        <v>0.0</v>
      </c>
      <c r="D5" s="2">
        <v>0.0</v>
      </c>
      <c r="E5" s="2" t="s">
        <v>18</v>
      </c>
      <c r="F5" s="2" t="s">
        <v>24</v>
      </c>
      <c r="G5" s="2" t="s">
        <v>20</v>
      </c>
      <c r="H5" s="2">
        <v>800.0</v>
      </c>
      <c r="I5" s="2">
        <v>40.0</v>
      </c>
      <c r="J5" s="2">
        <v>7.0</v>
      </c>
      <c r="K5" s="2">
        <v>45.0</v>
      </c>
      <c r="L5" s="2">
        <v>13.0</v>
      </c>
      <c r="M5" s="2">
        <v>1605.0</v>
      </c>
      <c r="N5" s="2">
        <v>45.0</v>
      </c>
      <c r="O5" s="2" t="s">
        <v>33</v>
      </c>
      <c r="P5" s="4" t="s">
        <v>34</v>
      </c>
      <c r="Q5" s="2" t="s">
        <v>22</v>
      </c>
    </row>
    <row r="6">
      <c r="A6" s="3">
        <v>44470.760045601855</v>
      </c>
      <c r="B6" s="2" t="s">
        <v>35</v>
      </c>
      <c r="C6" s="2">
        <v>3.0</v>
      </c>
      <c r="D6" s="2">
        <v>2.0</v>
      </c>
      <c r="E6" s="2" t="s">
        <v>29</v>
      </c>
      <c r="F6" s="2" t="s">
        <v>36</v>
      </c>
      <c r="G6" s="2" t="s">
        <v>25</v>
      </c>
      <c r="H6" s="2">
        <v>300.0</v>
      </c>
      <c r="I6" s="2">
        <v>50.0</v>
      </c>
      <c r="J6" s="2">
        <v>7.0</v>
      </c>
      <c r="K6" s="2">
        <v>14.0</v>
      </c>
      <c r="L6" s="2">
        <v>4.0</v>
      </c>
      <c r="M6" s="2">
        <v>2000.0</v>
      </c>
      <c r="N6" s="2">
        <v>60.0</v>
      </c>
      <c r="O6" s="2" t="s">
        <v>37</v>
      </c>
      <c r="P6" s="4" t="s">
        <v>38</v>
      </c>
      <c r="Q6" s="2" t="s">
        <v>39</v>
      </c>
    </row>
    <row r="7">
      <c r="A7" s="3">
        <v>44470.763946886575</v>
      </c>
      <c r="B7" s="2" t="s">
        <v>35</v>
      </c>
      <c r="C7" s="2">
        <v>1.0</v>
      </c>
      <c r="D7" s="2">
        <v>1.0</v>
      </c>
      <c r="E7" s="2" t="s">
        <v>40</v>
      </c>
      <c r="F7" s="2" t="s">
        <v>41</v>
      </c>
      <c r="G7" s="2" t="s">
        <v>25</v>
      </c>
      <c r="H7" s="2">
        <v>400.0</v>
      </c>
      <c r="I7" s="2">
        <v>40.0</v>
      </c>
      <c r="J7" s="2">
        <v>5.0</v>
      </c>
      <c r="K7" s="2">
        <v>15.0</v>
      </c>
      <c r="L7" s="2">
        <v>5.0</v>
      </c>
      <c r="M7" s="2">
        <v>1000.0</v>
      </c>
      <c r="N7" s="2">
        <v>60.0</v>
      </c>
      <c r="O7" s="2" t="s">
        <v>37</v>
      </c>
      <c r="P7" s="2">
        <v>13.0</v>
      </c>
      <c r="Q7" s="2" t="s">
        <v>28</v>
      </c>
    </row>
    <row r="8">
      <c r="A8" s="3">
        <v>44470.76612377315</v>
      </c>
      <c r="B8" s="2" t="s">
        <v>35</v>
      </c>
      <c r="C8" s="2">
        <v>1.0</v>
      </c>
      <c r="D8" s="2">
        <v>1.0</v>
      </c>
      <c r="E8" s="2" t="s">
        <v>29</v>
      </c>
      <c r="F8" s="2" t="s">
        <v>30</v>
      </c>
      <c r="G8" s="2" t="s">
        <v>42</v>
      </c>
      <c r="H8" s="2">
        <v>450.0</v>
      </c>
      <c r="I8" s="2">
        <v>50.0</v>
      </c>
      <c r="J8" s="2">
        <v>7.0</v>
      </c>
      <c r="K8" s="2">
        <v>60.0</v>
      </c>
      <c r="L8" s="2">
        <v>5.0</v>
      </c>
      <c r="M8" s="2">
        <v>2000.0</v>
      </c>
      <c r="N8" s="2">
        <v>80.0</v>
      </c>
      <c r="O8" s="2" t="s">
        <v>37</v>
      </c>
      <c r="P8" s="2" t="s">
        <v>43</v>
      </c>
      <c r="Q8" s="2" t="s">
        <v>28</v>
      </c>
    </row>
    <row r="9">
      <c r="A9" s="3">
        <v>44470.76974452546</v>
      </c>
      <c r="B9" s="2" t="s">
        <v>35</v>
      </c>
      <c r="C9" s="2">
        <v>3.0</v>
      </c>
      <c r="D9" s="2">
        <v>2.0</v>
      </c>
      <c r="E9" s="2" t="s">
        <v>44</v>
      </c>
      <c r="F9" s="2" t="s">
        <v>45</v>
      </c>
      <c r="G9" s="2" t="s">
        <v>25</v>
      </c>
      <c r="H9" s="2">
        <v>1000.0</v>
      </c>
      <c r="I9" s="2">
        <v>35.0</v>
      </c>
      <c r="J9" s="2">
        <v>10.0</v>
      </c>
      <c r="K9" s="2">
        <v>60.0</v>
      </c>
      <c r="L9" s="2">
        <v>3.0</v>
      </c>
      <c r="M9" s="2">
        <v>2500.0</v>
      </c>
      <c r="N9" s="2">
        <v>80.0</v>
      </c>
      <c r="O9" s="2" t="s">
        <v>46</v>
      </c>
      <c r="P9" s="4" t="s">
        <v>38</v>
      </c>
      <c r="Q9" s="2" t="s">
        <v>39</v>
      </c>
    </row>
    <row r="10">
      <c r="A10" s="3">
        <v>44470.7916925</v>
      </c>
      <c r="B10" s="2" t="s">
        <v>17</v>
      </c>
      <c r="C10" s="2">
        <v>2.0</v>
      </c>
      <c r="D10" s="2">
        <v>1.0</v>
      </c>
      <c r="E10" s="2" t="s">
        <v>18</v>
      </c>
      <c r="F10" s="2" t="s">
        <v>47</v>
      </c>
      <c r="G10" s="2" t="s">
        <v>20</v>
      </c>
      <c r="H10" s="2">
        <v>1000.0</v>
      </c>
      <c r="I10" s="2">
        <v>30.0</v>
      </c>
      <c r="J10" s="2">
        <v>4.0</v>
      </c>
      <c r="K10" s="2">
        <v>8.0</v>
      </c>
      <c r="L10" s="2">
        <v>3.0</v>
      </c>
      <c r="M10" s="2">
        <v>2680.0</v>
      </c>
      <c r="N10" s="2">
        <v>80.0</v>
      </c>
      <c r="O10" s="2" t="s">
        <v>46</v>
      </c>
      <c r="P10" s="4" t="s">
        <v>48</v>
      </c>
      <c r="Q10" s="2" t="s">
        <v>39</v>
      </c>
    </row>
    <row r="11">
      <c r="A11" s="3">
        <v>44470.79639606482</v>
      </c>
      <c r="B11" s="2" t="s">
        <v>35</v>
      </c>
      <c r="C11" s="2">
        <v>2.0</v>
      </c>
      <c r="D11" s="2">
        <v>2.0</v>
      </c>
      <c r="E11" s="2" t="s">
        <v>44</v>
      </c>
      <c r="F11" s="2" t="s">
        <v>41</v>
      </c>
      <c r="G11" s="2" t="s">
        <v>25</v>
      </c>
      <c r="H11" s="2">
        <v>200.0</v>
      </c>
      <c r="I11" s="2">
        <v>30.0</v>
      </c>
      <c r="J11" s="2">
        <v>7.0</v>
      </c>
      <c r="K11" s="2">
        <v>20.0</v>
      </c>
      <c r="L11" s="2">
        <v>10.0</v>
      </c>
      <c r="M11" s="2">
        <v>5499.0</v>
      </c>
      <c r="N11" s="2">
        <v>200.0</v>
      </c>
      <c r="O11" s="2" t="s">
        <v>46</v>
      </c>
      <c r="P11" s="4" t="s">
        <v>48</v>
      </c>
      <c r="Q11" s="2" t="s">
        <v>22</v>
      </c>
    </row>
    <row r="12">
      <c r="A12" s="3">
        <v>44470.807788252314</v>
      </c>
      <c r="B12" s="2" t="s">
        <v>17</v>
      </c>
      <c r="C12" s="2">
        <v>1.0</v>
      </c>
      <c r="D12" s="2">
        <v>1.0</v>
      </c>
      <c r="E12" s="2" t="s">
        <v>29</v>
      </c>
      <c r="F12" s="2" t="s">
        <v>49</v>
      </c>
      <c r="G12" s="2" t="s">
        <v>42</v>
      </c>
      <c r="H12" s="2">
        <v>200.0</v>
      </c>
      <c r="I12" s="2">
        <v>30.0</v>
      </c>
      <c r="J12" s="2">
        <v>3.0</v>
      </c>
      <c r="K12" s="2">
        <v>0.0</v>
      </c>
      <c r="L12" s="2">
        <v>1.0</v>
      </c>
      <c r="M12" s="2">
        <v>300.0</v>
      </c>
      <c r="N12" s="2">
        <v>50.0</v>
      </c>
      <c r="O12" s="2" t="s">
        <v>46</v>
      </c>
      <c r="P12" s="2">
        <v>12.0</v>
      </c>
      <c r="Q12" s="2" t="s">
        <v>22</v>
      </c>
    </row>
    <row r="13">
      <c r="A13" s="3">
        <v>44470.8339165162</v>
      </c>
      <c r="B13" s="2" t="s">
        <v>17</v>
      </c>
      <c r="C13" s="2">
        <v>0.0</v>
      </c>
      <c r="D13" s="2">
        <v>0.0</v>
      </c>
      <c r="E13" s="2" t="s">
        <v>29</v>
      </c>
      <c r="F13" s="2" t="s">
        <v>50</v>
      </c>
      <c r="G13" s="2" t="s">
        <v>20</v>
      </c>
      <c r="H13" s="2">
        <v>50.0</v>
      </c>
      <c r="I13" s="2">
        <v>0.0</v>
      </c>
      <c r="J13" s="2">
        <v>3.0</v>
      </c>
      <c r="K13" s="2">
        <v>0.0</v>
      </c>
      <c r="L13" s="2">
        <v>1.0</v>
      </c>
      <c r="M13" s="2">
        <v>300.0</v>
      </c>
      <c r="N13" s="2">
        <v>50.0</v>
      </c>
      <c r="O13" s="2" t="s">
        <v>33</v>
      </c>
      <c r="P13" s="2">
        <v>16.0</v>
      </c>
      <c r="Q13" s="2" t="s">
        <v>51</v>
      </c>
    </row>
    <row r="14">
      <c r="A14" s="3">
        <v>44470.84209965278</v>
      </c>
      <c r="B14" s="2" t="s">
        <v>35</v>
      </c>
      <c r="C14" s="2">
        <v>2.0</v>
      </c>
      <c r="D14" s="2">
        <v>1.0</v>
      </c>
      <c r="E14" s="2" t="s">
        <v>29</v>
      </c>
      <c r="F14" s="2" t="s">
        <v>47</v>
      </c>
      <c r="G14" s="2" t="s">
        <v>52</v>
      </c>
      <c r="H14" s="2">
        <v>200.0</v>
      </c>
      <c r="I14" s="2">
        <v>30.0</v>
      </c>
      <c r="J14" s="2">
        <v>7.0</v>
      </c>
      <c r="K14" s="2">
        <v>24.0</v>
      </c>
      <c r="L14" s="2">
        <v>5.0</v>
      </c>
      <c r="M14" s="2">
        <v>2000.0</v>
      </c>
      <c r="N14" s="2">
        <v>100.0</v>
      </c>
      <c r="O14" s="2" t="s">
        <v>37</v>
      </c>
      <c r="P14" s="4" t="s">
        <v>53</v>
      </c>
      <c r="Q14" s="2" t="s">
        <v>28</v>
      </c>
    </row>
    <row r="15">
      <c r="A15" s="3">
        <v>44470.847050717595</v>
      </c>
      <c r="B15" s="2" t="s">
        <v>35</v>
      </c>
      <c r="C15" s="2">
        <v>3.0</v>
      </c>
      <c r="D15" s="2">
        <v>2.0</v>
      </c>
      <c r="E15" s="2" t="s">
        <v>44</v>
      </c>
      <c r="F15" s="2" t="s">
        <v>47</v>
      </c>
      <c r="G15" s="2" t="s">
        <v>25</v>
      </c>
      <c r="H15" s="2">
        <v>300.0</v>
      </c>
      <c r="I15" s="2">
        <v>50.0</v>
      </c>
      <c r="J15" s="2">
        <v>7.0</v>
      </c>
      <c r="K15" s="2">
        <v>40.0</v>
      </c>
      <c r="L15" s="2">
        <v>5.0</v>
      </c>
      <c r="M15" s="2">
        <v>1400.0</v>
      </c>
      <c r="N15" s="2">
        <v>150.0</v>
      </c>
      <c r="O15" s="2" t="s">
        <v>31</v>
      </c>
      <c r="P15" s="2">
        <v>14.0</v>
      </c>
      <c r="Q15" s="2" t="s">
        <v>22</v>
      </c>
    </row>
    <row r="16">
      <c r="A16" s="3">
        <v>44470.89080790509</v>
      </c>
      <c r="B16" s="2" t="s">
        <v>17</v>
      </c>
      <c r="C16" s="2">
        <v>1.0</v>
      </c>
      <c r="D16" s="2">
        <v>1.0</v>
      </c>
      <c r="E16" s="2" t="s">
        <v>18</v>
      </c>
      <c r="F16" s="2" t="s">
        <v>19</v>
      </c>
      <c r="G16" s="2" t="s">
        <v>20</v>
      </c>
      <c r="H16" s="2">
        <v>600.0</v>
      </c>
      <c r="I16" s="2">
        <v>35.0</v>
      </c>
      <c r="J16" s="2">
        <v>3.0</v>
      </c>
      <c r="K16" s="2">
        <v>14.0</v>
      </c>
      <c r="L16" s="2">
        <v>2.0</v>
      </c>
      <c r="M16" s="2">
        <v>4200.0</v>
      </c>
      <c r="N16" s="2">
        <v>60.0</v>
      </c>
      <c r="O16" s="2" t="s">
        <v>37</v>
      </c>
      <c r="P16" s="4" t="s">
        <v>38</v>
      </c>
      <c r="Q16" s="2" t="s">
        <v>22</v>
      </c>
    </row>
    <row r="17">
      <c r="A17" s="3">
        <v>44470.913462453704</v>
      </c>
      <c r="B17" s="2" t="s">
        <v>17</v>
      </c>
      <c r="C17" s="2">
        <v>2.0</v>
      </c>
      <c r="D17" s="2">
        <v>1.0</v>
      </c>
      <c r="E17" s="2" t="s">
        <v>18</v>
      </c>
      <c r="F17" s="2" t="s">
        <v>19</v>
      </c>
      <c r="G17" s="2" t="s">
        <v>20</v>
      </c>
      <c r="H17" s="2">
        <v>500.0</v>
      </c>
      <c r="I17" s="2">
        <v>50.0</v>
      </c>
      <c r="J17" s="2">
        <v>30.0</v>
      </c>
      <c r="K17" s="2">
        <v>60.0</v>
      </c>
      <c r="L17" s="2">
        <v>1.0</v>
      </c>
      <c r="M17" s="2">
        <v>4000.0</v>
      </c>
      <c r="N17" s="2">
        <v>100.0</v>
      </c>
      <c r="O17" s="2" t="s">
        <v>46</v>
      </c>
      <c r="P17" s="2">
        <v>10.0</v>
      </c>
      <c r="Q17" s="2" t="s">
        <v>22</v>
      </c>
    </row>
    <row r="18">
      <c r="A18" s="3">
        <v>44470.93727393518</v>
      </c>
      <c r="B18" s="2" t="s">
        <v>17</v>
      </c>
      <c r="C18" s="2">
        <v>0.0</v>
      </c>
      <c r="D18" s="2">
        <v>1.0</v>
      </c>
      <c r="E18" s="2" t="s">
        <v>44</v>
      </c>
      <c r="F18" s="2" t="s">
        <v>41</v>
      </c>
      <c r="G18" s="2" t="s">
        <v>20</v>
      </c>
      <c r="H18" s="2">
        <v>1000.0</v>
      </c>
      <c r="I18" s="2">
        <v>50.0</v>
      </c>
      <c r="J18" s="2">
        <v>7.0</v>
      </c>
      <c r="K18" s="2">
        <v>30.0</v>
      </c>
      <c r="L18" s="2">
        <v>4.0</v>
      </c>
      <c r="M18" s="2">
        <v>29600.0</v>
      </c>
      <c r="N18" s="2">
        <v>200.0</v>
      </c>
      <c r="O18" s="2" t="s">
        <v>54</v>
      </c>
      <c r="P18" s="4" t="s">
        <v>32</v>
      </c>
      <c r="Q18" s="2" t="s">
        <v>22</v>
      </c>
    </row>
    <row r="19">
      <c r="A19" s="3">
        <v>44470.98853931713</v>
      </c>
      <c r="B19" s="2" t="s">
        <v>35</v>
      </c>
      <c r="C19" s="2">
        <v>2.0</v>
      </c>
      <c r="D19" s="2">
        <v>1.0</v>
      </c>
      <c r="E19" s="2" t="s">
        <v>18</v>
      </c>
      <c r="F19" s="2" t="s">
        <v>24</v>
      </c>
      <c r="G19" s="2" t="s">
        <v>25</v>
      </c>
      <c r="H19" s="2">
        <v>100.0</v>
      </c>
      <c r="I19" s="2">
        <v>23.0</v>
      </c>
      <c r="J19" s="2">
        <v>5.0</v>
      </c>
      <c r="K19" s="2">
        <v>7.0</v>
      </c>
      <c r="L19" s="2">
        <v>2.0</v>
      </c>
      <c r="M19" s="2">
        <v>1700.0</v>
      </c>
      <c r="N19" s="2">
        <v>50.0</v>
      </c>
      <c r="O19" s="2" t="s">
        <v>37</v>
      </c>
      <c r="P19" s="4" t="s">
        <v>34</v>
      </c>
      <c r="Q19" s="2" t="s">
        <v>28</v>
      </c>
    </row>
    <row r="20">
      <c r="A20" s="3">
        <v>44471.54558614583</v>
      </c>
      <c r="B20" s="2" t="s">
        <v>17</v>
      </c>
      <c r="C20" s="2">
        <v>0.0</v>
      </c>
      <c r="D20" s="2">
        <v>0.0</v>
      </c>
      <c r="E20" s="2" t="s">
        <v>29</v>
      </c>
      <c r="F20" s="2" t="s">
        <v>41</v>
      </c>
      <c r="G20" s="2" t="s">
        <v>55</v>
      </c>
      <c r="H20" s="2">
        <v>1200.0</v>
      </c>
      <c r="I20" s="2">
        <v>60.0</v>
      </c>
      <c r="J20" s="2">
        <v>18.0</v>
      </c>
      <c r="K20" s="2">
        <v>0.0</v>
      </c>
      <c r="L20" s="2">
        <v>12.0</v>
      </c>
      <c r="M20" s="2">
        <v>240.0</v>
      </c>
      <c r="N20" s="2">
        <v>112.0</v>
      </c>
      <c r="O20" s="2" t="s">
        <v>21</v>
      </c>
      <c r="P20" s="4" t="s">
        <v>56</v>
      </c>
      <c r="Q20" s="2" t="s">
        <v>51</v>
      </c>
    </row>
    <row r="21">
      <c r="A21" s="3">
        <v>44471.65687898148</v>
      </c>
      <c r="B21" s="2" t="s">
        <v>35</v>
      </c>
      <c r="C21" s="2">
        <v>3.0</v>
      </c>
      <c r="D21" s="2">
        <v>3.0</v>
      </c>
      <c r="E21" s="2" t="s">
        <v>18</v>
      </c>
      <c r="F21" s="2" t="s">
        <v>57</v>
      </c>
      <c r="G21" s="2" t="s">
        <v>20</v>
      </c>
      <c r="H21" s="2">
        <v>350.0</v>
      </c>
      <c r="I21" s="2">
        <v>35.0</v>
      </c>
      <c r="J21" s="2">
        <v>5.0</v>
      </c>
      <c r="K21" s="2">
        <v>0.0</v>
      </c>
      <c r="L21" s="2">
        <v>7.0</v>
      </c>
      <c r="M21" s="2">
        <v>10000.0</v>
      </c>
      <c r="N21" s="2">
        <v>300.0</v>
      </c>
      <c r="O21" s="2" t="s">
        <v>58</v>
      </c>
      <c r="P21" s="4" t="s">
        <v>59</v>
      </c>
      <c r="Q21" s="2" t="s">
        <v>28</v>
      </c>
    </row>
    <row r="22">
      <c r="A22" s="3">
        <v>44471.659817164356</v>
      </c>
      <c r="B22" s="2" t="s">
        <v>35</v>
      </c>
      <c r="C22" s="2">
        <v>2.0</v>
      </c>
      <c r="D22" s="2">
        <v>1.0</v>
      </c>
      <c r="E22" s="2" t="s">
        <v>44</v>
      </c>
      <c r="F22" s="2" t="s">
        <v>47</v>
      </c>
      <c r="G22" s="2" t="s">
        <v>25</v>
      </c>
      <c r="H22" s="2">
        <v>500.0</v>
      </c>
      <c r="I22" s="2">
        <v>25.0</v>
      </c>
      <c r="J22" s="2">
        <v>4.0</v>
      </c>
      <c r="K22" s="2">
        <v>30.0</v>
      </c>
      <c r="L22" s="2">
        <v>6.0</v>
      </c>
      <c r="M22" s="2">
        <v>1500.0</v>
      </c>
      <c r="N22" s="2">
        <v>50.0</v>
      </c>
      <c r="O22" s="2" t="s">
        <v>37</v>
      </c>
      <c r="P22" s="4" t="s">
        <v>48</v>
      </c>
      <c r="Q22" s="2" t="s">
        <v>39</v>
      </c>
    </row>
    <row r="23">
      <c r="A23" s="3">
        <v>44471.661286539354</v>
      </c>
      <c r="B23" s="2" t="s">
        <v>17</v>
      </c>
      <c r="C23" s="2">
        <v>1.0</v>
      </c>
      <c r="D23" s="2">
        <v>0.0</v>
      </c>
      <c r="E23" s="2" t="s">
        <v>18</v>
      </c>
      <c r="F23" s="2" t="s">
        <v>60</v>
      </c>
      <c r="G23" s="2" t="s">
        <v>20</v>
      </c>
      <c r="H23" s="2">
        <v>5000.0</v>
      </c>
      <c r="I23" s="2">
        <v>50.0</v>
      </c>
      <c r="J23" s="2">
        <v>5.0</v>
      </c>
      <c r="K23" s="2">
        <v>20.0</v>
      </c>
      <c r="L23" s="2">
        <v>6.0</v>
      </c>
      <c r="M23" s="2">
        <v>8900.0</v>
      </c>
      <c r="N23" s="2">
        <v>300.0</v>
      </c>
      <c r="O23" s="2" t="s">
        <v>61</v>
      </c>
      <c r="P23" s="4" t="s">
        <v>34</v>
      </c>
      <c r="Q23" s="2" t="s">
        <v>22</v>
      </c>
    </row>
    <row r="24">
      <c r="A24" s="3">
        <v>44471.67784284722</v>
      </c>
      <c r="B24" s="2" t="s">
        <v>35</v>
      </c>
      <c r="C24" s="2">
        <v>5.0</v>
      </c>
      <c r="D24" s="2">
        <v>1.0</v>
      </c>
      <c r="E24" s="2" t="s">
        <v>44</v>
      </c>
      <c r="F24" s="2" t="s">
        <v>62</v>
      </c>
      <c r="G24" s="2" t="s">
        <v>55</v>
      </c>
      <c r="H24" s="2">
        <v>200.0</v>
      </c>
      <c r="I24" s="2">
        <v>30.0</v>
      </c>
      <c r="J24" s="2">
        <v>10.0</v>
      </c>
      <c r="K24" s="2">
        <v>25.0</v>
      </c>
      <c r="L24" s="2">
        <v>5.0</v>
      </c>
      <c r="M24" s="2">
        <v>1500.0</v>
      </c>
      <c r="N24" s="2">
        <v>60.0</v>
      </c>
      <c r="O24" s="2" t="s">
        <v>37</v>
      </c>
      <c r="P24" s="4" t="s">
        <v>63</v>
      </c>
      <c r="Q24" s="2" t="s">
        <v>22</v>
      </c>
    </row>
    <row r="25">
      <c r="A25" s="3">
        <v>44471.844315462964</v>
      </c>
      <c r="B25" s="2" t="s">
        <v>35</v>
      </c>
      <c r="C25" s="2">
        <v>1.0</v>
      </c>
      <c r="D25" s="2">
        <v>1.0</v>
      </c>
      <c r="E25" s="2" t="s">
        <v>40</v>
      </c>
      <c r="F25" s="2" t="s">
        <v>47</v>
      </c>
      <c r="G25" s="2" t="s">
        <v>55</v>
      </c>
      <c r="H25" s="2">
        <v>400.0</v>
      </c>
      <c r="I25" s="2">
        <v>50.0</v>
      </c>
      <c r="J25" s="2">
        <v>10.0</v>
      </c>
      <c r="K25" s="2">
        <v>0.0</v>
      </c>
      <c r="L25" s="2">
        <v>4.0</v>
      </c>
      <c r="M25" s="2">
        <v>1200.0</v>
      </c>
      <c r="N25" s="2">
        <v>120.0</v>
      </c>
      <c r="O25" s="2" t="s">
        <v>37</v>
      </c>
      <c r="P25" s="4" t="s">
        <v>64</v>
      </c>
      <c r="Q25" s="2" t="s">
        <v>22</v>
      </c>
    </row>
    <row r="26">
      <c r="A26" s="3">
        <v>44471.892907546295</v>
      </c>
      <c r="B26" s="2" t="s">
        <v>35</v>
      </c>
      <c r="C26" s="2">
        <v>2.0</v>
      </c>
      <c r="D26" s="2">
        <v>1.0</v>
      </c>
      <c r="E26" s="2" t="s">
        <v>29</v>
      </c>
      <c r="F26" s="2" t="s">
        <v>41</v>
      </c>
      <c r="G26" s="2" t="s">
        <v>55</v>
      </c>
      <c r="H26" s="2">
        <v>300.0</v>
      </c>
      <c r="I26" s="2">
        <v>20.0</v>
      </c>
      <c r="J26" s="2">
        <v>7.0</v>
      </c>
      <c r="K26" s="2">
        <v>0.0</v>
      </c>
      <c r="L26" s="2">
        <v>4.0</v>
      </c>
      <c r="M26" s="2">
        <v>1500.0</v>
      </c>
      <c r="N26" s="2">
        <v>30.0</v>
      </c>
      <c r="O26" s="2" t="s">
        <v>33</v>
      </c>
      <c r="P26" s="2">
        <v>10.0</v>
      </c>
      <c r="Q26" s="2" t="s">
        <v>22</v>
      </c>
    </row>
    <row r="27">
      <c r="A27" s="3">
        <v>44471.95830180556</v>
      </c>
      <c r="B27" s="2" t="s">
        <v>35</v>
      </c>
      <c r="C27" s="2">
        <v>1.0</v>
      </c>
      <c r="D27" s="2">
        <v>1.0</v>
      </c>
      <c r="E27" s="2" t="s">
        <v>29</v>
      </c>
      <c r="F27" s="2" t="s">
        <v>47</v>
      </c>
      <c r="G27" s="2" t="s">
        <v>55</v>
      </c>
      <c r="H27" s="2">
        <v>1000.0</v>
      </c>
      <c r="I27" s="2">
        <v>60.0</v>
      </c>
      <c r="J27" s="2">
        <v>3.0</v>
      </c>
      <c r="K27" s="2">
        <v>0.0</v>
      </c>
      <c r="L27" s="2">
        <v>3.0</v>
      </c>
      <c r="M27" s="2">
        <v>10000.0</v>
      </c>
      <c r="N27" s="2">
        <v>120.0</v>
      </c>
      <c r="O27" s="2" t="s">
        <v>65</v>
      </c>
      <c r="P27" s="2">
        <v>14.0</v>
      </c>
      <c r="Q27" s="2" t="s">
        <v>22</v>
      </c>
    </row>
    <row r="28">
      <c r="A28" s="3">
        <v>44472.02660159722</v>
      </c>
      <c r="B28" s="2" t="s">
        <v>35</v>
      </c>
      <c r="C28" s="2">
        <v>3.0</v>
      </c>
      <c r="D28" s="2">
        <v>1.0</v>
      </c>
      <c r="E28" s="2" t="s">
        <v>18</v>
      </c>
      <c r="F28" s="2" t="s">
        <v>66</v>
      </c>
      <c r="G28" s="2" t="s">
        <v>52</v>
      </c>
      <c r="H28" s="2">
        <v>200.0</v>
      </c>
      <c r="I28" s="2">
        <v>50.0</v>
      </c>
      <c r="J28" s="2">
        <v>5.0</v>
      </c>
      <c r="K28" s="2">
        <v>30.0</v>
      </c>
      <c r="L28" s="2">
        <v>6.0</v>
      </c>
      <c r="M28" s="2">
        <v>7000.0</v>
      </c>
      <c r="N28" s="2">
        <v>150.0</v>
      </c>
      <c r="O28" s="2" t="s">
        <v>67</v>
      </c>
      <c r="P28" s="4" t="s">
        <v>32</v>
      </c>
      <c r="Q28" s="2" t="s">
        <v>39</v>
      </c>
    </row>
    <row r="29">
      <c r="A29" s="3">
        <v>44472.28761746528</v>
      </c>
      <c r="B29" s="2" t="s">
        <v>17</v>
      </c>
      <c r="C29" s="2">
        <v>2.0</v>
      </c>
      <c r="D29" s="2">
        <v>2.0</v>
      </c>
      <c r="E29" s="2" t="s">
        <v>18</v>
      </c>
      <c r="F29" s="2" t="s">
        <v>68</v>
      </c>
      <c r="G29" s="2" t="s">
        <v>20</v>
      </c>
      <c r="H29" s="2">
        <v>500.0</v>
      </c>
      <c r="I29" s="2">
        <v>40.0</v>
      </c>
      <c r="J29" s="2">
        <v>3.0</v>
      </c>
      <c r="K29" s="2">
        <v>15.0</v>
      </c>
      <c r="L29" s="2">
        <v>3.0</v>
      </c>
      <c r="M29" s="2">
        <v>1500.0</v>
      </c>
      <c r="N29" s="2">
        <v>100.0</v>
      </c>
      <c r="O29" s="2" t="s">
        <v>33</v>
      </c>
      <c r="P29" s="4" t="s">
        <v>48</v>
      </c>
      <c r="Q29" s="2" t="s">
        <v>28</v>
      </c>
    </row>
    <row r="30">
      <c r="A30" s="3">
        <v>44472.29894275463</v>
      </c>
      <c r="B30" s="2" t="s">
        <v>35</v>
      </c>
      <c r="C30" s="2">
        <v>2.0</v>
      </c>
      <c r="D30" s="2">
        <v>1.0</v>
      </c>
      <c r="E30" s="2" t="s">
        <v>18</v>
      </c>
      <c r="F30" s="2" t="s">
        <v>69</v>
      </c>
      <c r="G30" s="2" t="s">
        <v>52</v>
      </c>
      <c r="H30" s="2">
        <v>1000.0</v>
      </c>
      <c r="I30" s="2">
        <v>100.0</v>
      </c>
      <c r="J30" s="2">
        <v>7.0</v>
      </c>
      <c r="K30" s="2">
        <v>0.0</v>
      </c>
      <c r="L30" s="2">
        <v>20.0</v>
      </c>
      <c r="M30" s="2">
        <v>4000.0</v>
      </c>
      <c r="N30" s="2">
        <v>200.0</v>
      </c>
      <c r="O30" s="2" t="s">
        <v>70</v>
      </c>
      <c r="P30" s="2">
        <v>15.0</v>
      </c>
      <c r="Q30" s="2" t="s">
        <v>51</v>
      </c>
    </row>
    <row r="31">
      <c r="A31" s="3">
        <v>44472.30288965278</v>
      </c>
      <c r="B31" s="2" t="s">
        <v>17</v>
      </c>
      <c r="C31" s="2">
        <v>4.0</v>
      </c>
      <c r="D31" s="2">
        <v>3.0</v>
      </c>
      <c r="E31" s="2" t="s">
        <v>44</v>
      </c>
      <c r="F31" s="2" t="s">
        <v>47</v>
      </c>
      <c r="G31" s="2" t="s">
        <v>52</v>
      </c>
      <c r="H31" s="2">
        <v>500.0</v>
      </c>
      <c r="I31" s="2">
        <v>40.0</v>
      </c>
      <c r="J31" s="2">
        <v>4.0</v>
      </c>
      <c r="K31" s="2">
        <v>0.0</v>
      </c>
      <c r="L31" s="2">
        <v>2.0</v>
      </c>
      <c r="M31" s="2">
        <v>700.0</v>
      </c>
      <c r="N31" s="2">
        <v>50.0</v>
      </c>
      <c r="O31" s="2" t="s">
        <v>26</v>
      </c>
      <c r="P31" s="2" t="s">
        <v>71</v>
      </c>
      <c r="Q31" s="2" t="s">
        <v>22</v>
      </c>
    </row>
    <row r="32">
      <c r="A32" s="3">
        <v>44472.62773927083</v>
      </c>
      <c r="B32" s="2" t="s">
        <v>35</v>
      </c>
      <c r="C32" s="2">
        <v>2.0</v>
      </c>
      <c r="D32" s="2">
        <v>4.0</v>
      </c>
      <c r="E32" s="2" t="s">
        <v>18</v>
      </c>
      <c r="F32" s="2" t="s">
        <v>24</v>
      </c>
      <c r="G32" s="2" t="s">
        <v>25</v>
      </c>
      <c r="H32" s="2">
        <v>200.0</v>
      </c>
      <c r="I32" s="2">
        <v>50.0</v>
      </c>
      <c r="J32" s="2">
        <v>4.0</v>
      </c>
      <c r="K32" s="2">
        <v>14.0</v>
      </c>
      <c r="L32" s="2">
        <v>5.0</v>
      </c>
      <c r="M32" s="2">
        <v>1500.0</v>
      </c>
      <c r="N32" s="2">
        <v>100.0</v>
      </c>
      <c r="O32" s="2" t="s">
        <v>46</v>
      </c>
      <c r="P32" s="2">
        <v>10.0</v>
      </c>
      <c r="Q32" s="2" t="s">
        <v>28</v>
      </c>
    </row>
    <row r="33">
      <c r="A33" s="3">
        <v>44472.67137321759</v>
      </c>
      <c r="B33" s="2" t="s">
        <v>35</v>
      </c>
      <c r="C33" s="2">
        <v>2.0</v>
      </c>
      <c r="D33" s="2">
        <v>0.0</v>
      </c>
      <c r="E33" s="2" t="s">
        <v>40</v>
      </c>
      <c r="F33" s="2" t="s">
        <v>19</v>
      </c>
      <c r="G33" s="2" t="s">
        <v>25</v>
      </c>
      <c r="H33" s="2">
        <v>200.0</v>
      </c>
      <c r="I33" s="2">
        <v>30.0</v>
      </c>
      <c r="J33" s="2">
        <v>4.0</v>
      </c>
      <c r="K33" s="2">
        <v>14.0</v>
      </c>
      <c r="L33" s="2">
        <v>10.0</v>
      </c>
      <c r="M33" s="2">
        <v>1500.0</v>
      </c>
      <c r="N33" s="2">
        <v>50.0</v>
      </c>
      <c r="O33" s="2" t="s">
        <v>33</v>
      </c>
      <c r="P33" s="4" t="s">
        <v>48</v>
      </c>
      <c r="Q33" s="2" t="s">
        <v>39</v>
      </c>
    </row>
    <row r="34">
      <c r="A34" s="3">
        <v>44472.728353391205</v>
      </c>
      <c r="B34" s="2" t="s">
        <v>17</v>
      </c>
      <c r="C34" s="2">
        <v>0.0</v>
      </c>
      <c r="D34" s="2">
        <v>2.0</v>
      </c>
      <c r="E34" s="2" t="s">
        <v>18</v>
      </c>
      <c r="F34" s="2" t="s">
        <v>72</v>
      </c>
      <c r="G34" s="2" t="s">
        <v>20</v>
      </c>
      <c r="H34" s="2">
        <v>800.0</v>
      </c>
      <c r="I34" s="2">
        <v>30.0</v>
      </c>
      <c r="J34" s="2">
        <v>4.0</v>
      </c>
      <c r="K34" s="2">
        <v>0.0</v>
      </c>
      <c r="L34" s="2">
        <v>1.0</v>
      </c>
      <c r="M34" s="2">
        <v>800.0</v>
      </c>
      <c r="N34" s="2">
        <v>30.0</v>
      </c>
      <c r="O34" s="2" t="s">
        <v>33</v>
      </c>
      <c r="P34" s="4" t="s">
        <v>32</v>
      </c>
      <c r="Q34" s="2" t="s">
        <v>28</v>
      </c>
    </row>
    <row r="35">
      <c r="A35" s="3">
        <v>44472.82045211806</v>
      </c>
      <c r="B35" s="2" t="s">
        <v>17</v>
      </c>
      <c r="C35" s="2">
        <v>1.0</v>
      </c>
      <c r="D35" s="2">
        <v>1.0</v>
      </c>
      <c r="E35" s="2" t="s">
        <v>18</v>
      </c>
      <c r="F35" s="2" t="s">
        <v>41</v>
      </c>
      <c r="G35" s="2" t="s">
        <v>20</v>
      </c>
      <c r="H35" s="2">
        <v>500.0</v>
      </c>
      <c r="I35" s="2">
        <v>30.0</v>
      </c>
      <c r="J35" s="2">
        <v>7.0</v>
      </c>
      <c r="K35" s="2">
        <v>60.0</v>
      </c>
      <c r="L35" s="2">
        <v>5.0</v>
      </c>
      <c r="M35" s="2">
        <v>15000.0</v>
      </c>
      <c r="N35" s="2">
        <v>2000.0</v>
      </c>
      <c r="O35" s="2" t="s">
        <v>33</v>
      </c>
      <c r="P35" s="4" t="s">
        <v>64</v>
      </c>
      <c r="Q35" s="2" t="s">
        <v>22</v>
      </c>
    </row>
    <row r="36">
      <c r="A36" s="3">
        <v>44472.869221817135</v>
      </c>
      <c r="B36" s="2" t="s">
        <v>35</v>
      </c>
      <c r="C36" s="2">
        <v>15.0</v>
      </c>
      <c r="D36" s="2">
        <v>10.0</v>
      </c>
      <c r="E36" s="2" t="s">
        <v>18</v>
      </c>
      <c r="F36" s="2" t="s">
        <v>60</v>
      </c>
      <c r="G36" s="2" t="s">
        <v>25</v>
      </c>
      <c r="H36" s="2">
        <v>600.0</v>
      </c>
      <c r="I36" s="2">
        <v>30.0</v>
      </c>
      <c r="J36" s="2">
        <v>2.0</v>
      </c>
      <c r="K36" s="2">
        <v>0.0</v>
      </c>
      <c r="L36" s="2">
        <v>3.0</v>
      </c>
      <c r="M36" s="2">
        <v>900.0</v>
      </c>
      <c r="N36" s="2">
        <v>50.0</v>
      </c>
      <c r="O36" s="2" t="s">
        <v>54</v>
      </c>
      <c r="P36" s="4" t="s">
        <v>34</v>
      </c>
      <c r="Q36" s="2" t="s">
        <v>28</v>
      </c>
    </row>
    <row r="37">
      <c r="A37" s="3">
        <v>44473.74647636574</v>
      </c>
      <c r="B37" s="2" t="s">
        <v>17</v>
      </c>
      <c r="C37" s="2">
        <v>3.0</v>
      </c>
      <c r="D37" s="2">
        <v>1.0</v>
      </c>
      <c r="E37" s="2" t="s">
        <v>29</v>
      </c>
      <c r="F37" s="2" t="s">
        <v>73</v>
      </c>
      <c r="G37" s="2" t="s">
        <v>52</v>
      </c>
      <c r="H37" s="2">
        <v>150.0</v>
      </c>
      <c r="I37" s="2">
        <v>30.0</v>
      </c>
      <c r="J37" s="2">
        <v>7.0</v>
      </c>
      <c r="K37" s="2">
        <v>0.0</v>
      </c>
      <c r="L37" s="2">
        <v>3.0</v>
      </c>
      <c r="M37" s="2">
        <v>600.0</v>
      </c>
      <c r="N37" s="2">
        <v>70.0</v>
      </c>
      <c r="O37" s="2" t="s">
        <v>33</v>
      </c>
      <c r="P37" s="4" t="s">
        <v>27</v>
      </c>
      <c r="Q37" s="2" t="s">
        <v>28</v>
      </c>
    </row>
    <row r="38">
      <c r="A38" s="3">
        <v>44474.59611684028</v>
      </c>
      <c r="B38" s="2" t="s">
        <v>17</v>
      </c>
      <c r="C38" s="2">
        <v>2.0</v>
      </c>
      <c r="D38" s="2">
        <v>1.0</v>
      </c>
      <c r="E38" s="2" t="s">
        <v>44</v>
      </c>
      <c r="F38" s="2" t="s">
        <v>68</v>
      </c>
      <c r="G38" s="2" t="s">
        <v>25</v>
      </c>
      <c r="H38" s="2">
        <v>1000.0</v>
      </c>
      <c r="I38" s="2">
        <v>60.0</v>
      </c>
      <c r="J38" s="2">
        <v>7.0</v>
      </c>
      <c r="K38" s="2">
        <v>20.0</v>
      </c>
      <c r="L38" s="2">
        <v>5.0</v>
      </c>
      <c r="M38" s="2">
        <v>7000.0</v>
      </c>
      <c r="N38" s="2">
        <v>100.0</v>
      </c>
      <c r="O38" s="2" t="s">
        <v>74</v>
      </c>
      <c r="P38" s="2">
        <v>15.0</v>
      </c>
      <c r="Q38" s="2" t="s">
        <v>22</v>
      </c>
    </row>
    <row r="39">
      <c r="A39" s="3">
        <v>44474.605500335645</v>
      </c>
      <c r="B39" s="2" t="s">
        <v>17</v>
      </c>
      <c r="C39" s="2">
        <v>3.0</v>
      </c>
      <c r="D39" s="2">
        <v>1.0</v>
      </c>
      <c r="E39" s="2" t="s">
        <v>18</v>
      </c>
      <c r="F39" s="2" t="s">
        <v>24</v>
      </c>
      <c r="G39" s="2" t="s">
        <v>42</v>
      </c>
      <c r="H39" s="2">
        <v>200.0</v>
      </c>
      <c r="I39" s="2">
        <v>50.0</v>
      </c>
      <c r="J39" s="2">
        <v>20.0</v>
      </c>
      <c r="K39" s="2">
        <v>0.0</v>
      </c>
      <c r="L39" s="2">
        <v>2.0</v>
      </c>
      <c r="M39" s="2">
        <v>1500.0</v>
      </c>
      <c r="N39" s="2">
        <v>100.0</v>
      </c>
      <c r="O39" s="2" t="s">
        <v>21</v>
      </c>
      <c r="P39" s="4" t="s">
        <v>75</v>
      </c>
      <c r="Q39" s="2" t="s">
        <v>22</v>
      </c>
    </row>
    <row r="40">
      <c r="A40" s="3">
        <v>44474.85414550926</v>
      </c>
      <c r="B40" s="2" t="s">
        <v>17</v>
      </c>
      <c r="C40" s="2">
        <v>6.0</v>
      </c>
      <c r="D40" s="2">
        <v>10.0</v>
      </c>
      <c r="E40" s="2" t="s">
        <v>76</v>
      </c>
      <c r="F40" s="2" t="s">
        <v>68</v>
      </c>
      <c r="G40" s="2" t="s">
        <v>20</v>
      </c>
      <c r="H40" s="2">
        <v>100.0</v>
      </c>
      <c r="I40" s="2">
        <v>100.0</v>
      </c>
      <c r="J40" s="2">
        <v>7.0</v>
      </c>
      <c r="K40" s="2">
        <v>30.0</v>
      </c>
      <c r="L40" s="2">
        <v>10.0</v>
      </c>
      <c r="M40" s="2">
        <v>10000.0</v>
      </c>
      <c r="N40" s="2">
        <v>30.0</v>
      </c>
      <c r="O40" s="2" t="s">
        <v>70</v>
      </c>
      <c r="P40" s="4" t="s">
        <v>48</v>
      </c>
      <c r="Q40" s="2" t="s">
        <v>39</v>
      </c>
    </row>
    <row r="41">
      <c r="A41" s="3">
        <v>44476.724826631944</v>
      </c>
      <c r="B41" s="2" t="s">
        <v>35</v>
      </c>
      <c r="C41" s="2">
        <v>1.0</v>
      </c>
      <c r="D41" s="2">
        <v>1.0</v>
      </c>
      <c r="E41" s="2" t="s">
        <v>40</v>
      </c>
      <c r="F41" s="2" t="s">
        <v>77</v>
      </c>
      <c r="G41" s="2" t="s">
        <v>42</v>
      </c>
      <c r="H41" s="2">
        <v>100.0</v>
      </c>
      <c r="I41" s="2">
        <v>35.0</v>
      </c>
      <c r="J41" s="2">
        <v>4.0</v>
      </c>
      <c r="K41" s="2">
        <v>15.0</v>
      </c>
      <c r="L41" s="2">
        <v>6.0</v>
      </c>
      <c r="M41" s="2">
        <v>3000.0</v>
      </c>
      <c r="N41" s="2">
        <v>45.0</v>
      </c>
      <c r="O41" s="2" t="s">
        <v>37</v>
      </c>
      <c r="P41" s="4" t="s">
        <v>27</v>
      </c>
      <c r="Q41" s="2" t="s">
        <v>51</v>
      </c>
    </row>
    <row r="42">
      <c r="A42" s="3">
        <v>44477.451599444445</v>
      </c>
      <c r="B42" s="2" t="s">
        <v>17</v>
      </c>
      <c r="C42" s="2">
        <v>0.0</v>
      </c>
      <c r="D42" s="2">
        <v>0.0</v>
      </c>
      <c r="E42" s="2" t="s">
        <v>29</v>
      </c>
      <c r="F42" s="2" t="s">
        <v>36</v>
      </c>
      <c r="G42" s="2" t="s">
        <v>20</v>
      </c>
      <c r="H42" s="2">
        <v>300.0</v>
      </c>
      <c r="I42" s="2">
        <v>50.0</v>
      </c>
      <c r="J42" s="2">
        <v>3.0</v>
      </c>
      <c r="K42" s="2">
        <v>0.0</v>
      </c>
      <c r="L42" s="2">
        <v>3.0</v>
      </c>
      <c r="M42" s="2">
        <v>450.0</v>
      </c>
      <c r="N42" s="2">
        <v>50.0</v>
      </c>
      <c r="O42" s="2" t="s">
        <v>54</v>
      </c>
      <c r="P42" s="4" t="s">
        <v>64</v>
      </c>
      <c r="Q42" s="2" t="s">
        <v>39</v>
      </c>
    </row>
    <row r="43">
      <c r="A43" s="3">
        <v>44477.71436099537</v>
      </c>
      <c r="B43" s="2" t="s">
        <v>23</v>
      </c>
      <c r="C43" s="2">
        <v>1.0</v>
      </c>
      <c r="D43" s="2">
        <v>1.0</v>
      </c>
      <c r="E43" s="2" t="s">
        <v>40</v>
      </c>
      <c r="F43" s="2" t="s">
        <v>36</v>
      </c>
      <c r="G43" s="2" t="s">
        <v>42</v>
      </c>
      <c r="H43" s="2">
        <v>300.0</v>
      </c>
      <c r="I43" s="2">
        <v>40.0</v>
      </c>
      <c r="J43" s="2">
        <v>7.0</v>
      </c>
      <c r="K43" s="2">
        <v>15.0</v>
      </c>
      <c r="L43" s="2">
        <v>5.0</v>
      </c>
      <c r="M43" s="2">
        <v>600.0</v>
      </c>
      <c r="N43" s="2">
        <v>60.0</v>
      </c>
      <c r="O43" s="2" t="s">
        <v>58</v>
      </c>
      <c r="P43" s="4" t="s">
        <v>34</v>
      </c>
      <c r="Q43" s="2" t="s">
        <v>39</v>
      </c>
    </row>
    <row r="44">
      <c r="A44" s="3">
        <v>44477.71511040509</v>
      </c>
      <c r="B44" s="2" t="s">
        <v>17</v>
      </c>
      <c r="C44" s="2">
        <v>3.0</v>
      </c>
      <c r="D44" s="2">
        <v>1.0</v>
      </c>
      <c r="E44" s="2" t="s">
        <v>18</v>
      </c>
      <c r="F44" s="2" t="s">
        <v>45</v>
      </c>
      <c r="G44" s="2" t="s">
        <v>20</v>
      </c>
      <c r="H44" s="2">
        <v>200.0</v>
      </c>
      <c r="I44" s="2">
        <v>20.0</v>
      </c>
      <c r="J44" s="2">
        <v>7.0</v>
      </c>
      <c r="K44" s="2">
        <v>30.0</v>
      </c>
      <c r="L44" s="2">
        <v>3.0</v>
      </c>
      <c r="M44" s="2">
        <v>5500.0</v>
      </c>
      <c r="N44" s="2">
        <v>100.0</v>
      </c>
      <c r="O44" s="2" t="s">
        <v>31</v>
      </c>
      <c r="P44" s="4" t="s">
        <v>78</v>
      </c>
      <c r="Q44" s="2" t="s">
        <v>22</v>
      </c>
    </row>
    <row r="45">
      <c r="A45" s="3">
        <v>44477.72216050926</v>
      </c>
      <c r="B45" s="2" t="s">
        <v>17</v>
      </c>
      <c r="C45" s="2">
        <v>2.0</v>
      </c>
      <c r="D45" s="2">
        <v>2.0</v>
      </c>
      <c r="E45" s="2" t="s">
        <v>18</v>
      </c>
      <c r="F45" s="2" t="s">
        <v>62</v>
      </c>
      <c r="G45" s="2" t="s">
        <v>20</v>
      </c>
      <c r="H45" s="2" t="s">
        <v>79</v>
      </c>
      <c r="I45" s="2">
        <v>20.0</v>
      </c>
      <c r="J45" s="2">
        <v>4.0</v>
      </c>
      <c r="K45" s="2">
        <v>0.0</v>
      </c>
      <c r="L45" s="2">
        <v>3.0</v>
      </c>
      <c r="M45" s="2">
        <v>600.0</v>
      </c>
      <c r="N45" s="2">
        <v>40.0</v>
      </c>
      <c r="O45" s="2" t="s">
        <v>74</v>
      </c>
      <c r="P45" s="2">
        <v>13.0</v>
      </c>
      <c r="Q45" s="2" t="s">
        <v>39</v>
      </c>
    </row>
    <row r="46">
      <c r="A46" s="3">
        <v>44477.741239236115</v>
      </c>
      <c r="B46" s="2" t="s">
        <v>17</v>
      </c>
      <c r="C46" s="2">
        <v>1.0</v>
      </c>
      <c r="D46" s="2">
        <v>1.0</v>
      </c>
      <c r="E46" s="2" t="s">
        <v>40</v>
      </c>
      <c r="F46" s="2" t="s">
        <v>80</v>
      </c>
      <c r="G46" s="2" t="s">
        <v>25</v>
      </c>
      <c r="H46" s="2">
        <v>1500.0</v>
      </c>
      <c r="I46" s="2">
        <v>32.0</v>
      </c>
      <c r="J46" s="2">
        <v>1.0</v>
      </c>
      <c r="K46" s="2">
        <v>4.0</v>
      </c>
      <c r="L46" s="2">
        <v>2.0</v>
      </c>
      <c r="M46" s="2">
        <v>2000.0</v>
      </c>
      <c r="N46" s="2">
        <v>32.0</v>
      </c>
      <c r="O46" s="2" t="s">
        <v>33</v>
      </c>
      <c r="P46" s="4" t="s">
        <v>34</v>
      </c>
      <c r="Q46" s="2" t="s">
        <v>51</v>
      </c>
    </row>
    <row r="47">
      <c r="A47" s="3">
        <v>44477.74293533565</v>
      </c>
      <c r="B47" s="2" t="s">
        <v>17</v>
      </c>
      <c r="C47" s="2">
        <v>0.0</v>
      </c>
      <c r="D47" s="2">
        <v>0.0</v>
      </c>
      <c r="E47" s="2" t="s">
        <v>18</v>
      </c>
      <c r="F47" s="2" t="s">
        <v>50</v>
      </c>
      <c r="G47" s="2" t="s">
        <v>52</v>
      </c>
      <c r="H47" s="2">
        <v>150.0</v>
      </c>
      <c r="I47" s="2">
        <v>50.0</v>
      </c>
      <c r="J47" s="2">
        <v>3.0</v>
      </c>
      <c r="K47" s="2">
        <v>0.0</v>
      </c>
      <c r="L47" s="2">
        <v>1.0</v>
      </c>
      <c r="M47" s="2">
        <v>1000.0</v>
      </c>
      <c r="N47" s="2">
        <v>100.0</v>
      </c>
      <c r="O47" s="2" t="s">
        <v>37</v>
      </c>
      <c r="P47" s="4" t="s">
        <v>63</v>
      </c>
      <c r="Q47" s="2" t="s">
        <v>22</v>
      </c>
    </row>
    <row r="48">
      <c r="A48" s="3">
        <v>44478.502225752316</v>
      </c>
      <c r="B48" s="2" t="s">
        <v>17</v>
      </c>
      <c r="C48" s="2">
        <v>1.0</v>
      </c>
      <c r="D48" s="2">
        <v>1.0</v>
      </c>
      <c r="E48" s="2" t="s">
        <v>18</v>
      </c>
      <c r="F48" s="2" t="s">
        <v>81</v>
      </c>
      <c r="G48" s="2" t="s">
        <v>20</v>
      </c>
      <c r="H48" s="2">
        <v>500.0</v>
      </c>
      <c r="I48" s="2">
        <v>20.0</v>
      </c>
      <c r="J48" s="2">
        <v>5.0</v>
      </c>
      <c r="K48" s="2">
        <v>7.0</v>
      </c>
      <c r="L48" s="2">
        <v>7.0</v>
      </c>
      <c r="M48" s="2">
        <v>2000.0</v>
      </c>
      <c r="N48" s="2">
        <v>50.0</v>
      </c>
      <c r="O48" s="2" t="s">
        <v>46</v>
      </c>
      <c r="P48" s="4" t="s">
        <v>63</v>
      </c>
      <c r="Q48" s="2" t="s">
        <v>22</v>
      </c>
    </row>
    <row r="49">
      <c r="A49" s="3">
        <v>44481.623820532404</v>
      </c>
      <c r="B49" s="2" t="s">
        <v>17</v>
      </c>
      <c r="C49" s="2">
        <v>1.0</v>
      </c>
      <c r="D49" s="2">
        <v>1.0</v>
      </c>
      <c r="E49" s="2" t="s">
        <v>18</v>
      </c>
      <c r="F49" s="2" t="s">
        <v>82</v>
      </c>
      <c r="G49" s="2" t="s">
        <v>55</v>
      </c>
      <c r="H49" s="2">
        <v>300.0</v>
      </c>
      <c r="I49" s="2">
        <v>40.0</v>
      </c>
      <c r="J49" s="2">
        <v>14.0</v>
      </c>
      <c r="K49" s="2">
        <v>30.0</v>
      </c>
      <c r="L49" s="2">
        <v>4.0</v>
      </c>
      <c r="M49" s="2">
        <v>500.0</v>
      </c>
      <c r="N49" s="2">
        <v>40.0</v>
      </c>
      <c r="O49" s="2" t="s">
        <v>70</v>
      </c>
      <c r="P49" s="4" t="s">
        <v>63</v>
      </c>
      <c r="Q49" s="2" t="s">
        <v>28</v>
      </c>
    </row>
    <row r="50">
      <c r="A50" s="3">
        <v>44481.62411780092</v>
      </c>
      <c r="B50" s="2" t="s">
        <v>17</v>
      </c>
      <c r="C50" s="2">
        <v>3.0</v>
      </c>
      <c r="D50" s="2">
        <v>1.0</v>
      </c>
      <c r="E50" s="2" t="s">
        <v>18</v>
      </c>
      <c r="F50" s="2" t="s">
        <v>83</v>
      </c>
      <c r="G50" s="2" t="s">
        <v>20</v>
      </c>
      <c r="H50" s="2">
        <v>2000.0</v>
      </c>
      <c r="I50" s="2">
        <v>28.0</v>
      </c>
      <c r="J50" s="2">
        <v>7.0</v>
      </c>
      <c r="K50" s="2">
        <v>14.0</v>
      </c>
      <c r="L50" s="2">
        <v>3.0</v>
      </c>
      <c r="M50" s="2">
        <v>3800.0</v>
      </c>
      <c r="N50" s="2">
        <v>80.0</v>
      </c>
      <c r="O50" s="2" t="s">
        <v>84</v>
      </c>
      <c r="P50" s="4" t="s">
        <v>48</v>
      </c>
      <c r="Q50" s="2" t="s">
        <v>22</v>
      </c>
    </row>
    <row r="51">
      <c r="A51" s="3">
        <v>44481.62459792824</v>
      </c>
      <c r="B51" s="2" t="s">
        <v>35</v>
      </c>
      <c r="C51" s="2">
        <v>6.0</v>
      </c>
      <c r="D51" s="2">
        <v>5.0</v>
      </c>
      <c r="E51" s="2" t="s">
        <v>18</v>
      </c>
      <c r="F51" s="2" t="s">
        <v>85</v>
      </c>
      <c r="G51" s="2" t="s">
        <v>52</v>
      </c>
      <c r="H51" s="2">
        <v>500.0</v>
      </c>
      <c r="I51" s="2">
        <v>50.0</v>
      </c>
      <c r="J51" s="2">
        <v>10.0</v>
      </c>
      <c r="K51" s="2">
        <v>30.0</v>
      </c>
      <c r="L51" s="2">
        <v>10.0</v>
      </c>
      <c r="M51" s="2">
        <v>3000.0</v>
      </c>
      <c r="N51" s="2">
        <v>150.0</v>
      </c>
      <c r="O51" s="2" t="s">
        <v>61</v>
      </c>
      <c r="P51" s="2">
        <v>13.0</v>
      </c>
      <c r="Q51" s="2" t="s">
        <v>22</v>
      </c>
    </row>
    <row r="52">
      <c r="A52" s="3">
        <v>44481.62603238426</v>
      </c>
      <c r="B52" s="2" t="s">
        <v>17</v>
      </c>
      <c r="C52" s="2">
        <v>5.0</v>
      </c>
      <c r="D52" s="2">
        <v>2.0</v>
      </c>
      <c r="E52" s="2" t="s">
        <v>29</v>
      </c>
      <c r="F52" s="2" t="s">
        <v>19</v>
      </c>
      <c r="G52" s="2" t="s">
        <v>25</v>
      </c>
      <c r="H52" s="2">
        <v>500.0</v>
      </c>
      <c r="I52" s="2">
        <v>20.0</v>
      </c>
      <c r="J52" s="2">
        <v>7.0</v>
      </c>
      <c r="K52" s="2">
        <v>10.0</v>
      </c>
      <c r="L52" s="2">
        <v>3.0</v>
      </c>
      <c r="M52" s="2">
        <v>500.0</v>
      </c>
      <c r="N52" s="2">
        <v>100.0</v>
      </c>
      <c r="O52" s="2" t="s">
        <v>84</v>
      </c>
      <c r="P52" s="4" t="s">
        <v>32</v>
      </c>
      <c r="Q52" s="2" t="s">
        <v>22</v>
      </c>
    </row>
    <row r="53">
      <c r="A53" s="3"/>
    </row>
    <row r="54">
      <c r="A54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6.13"/>
    <col customWidth="1" min="9" max="9" width="25.75"/>
  </cols>
  <sheetData>
    <row r="1">
      <c r="A1" s="7" t="s">
        <v>227</v>
      </c>
      <c r="B1" s="7" t="s">
        <v>226</v>
      </c>
      <c r="C1" s="2" t="s">
        <v>90</v>
      </c>
      <c r="D1" s="114" t="s">
        <v>182</v>
      </c>
      <c r="E1" s="7" t="s">
        <v>230</v>
      </c>
      <c r="J1" s="2" t="s">
        <v>246</v>
      </c>
      <c r="K1" s="2" t="s">
        <v>247</v>
      </c>
      <c r="O1" s="7"/>
      <c r="P1" s="7"/>
    </row>
    <row r="2">
      <c r="A2" s="1">
        <v>11.0</v>
      </c>
      <c r="B2" s="1">
        <v>0.0</v>
      </c>
      <c r="C2" s="115">
        <v>1.0</v>
      </c>
      <c r="D2" s="116">
        <v>30.0</v>
      </c>
      <c r="E2" s="8">
        <v>10.0</v>
      </c>
      <c r="H2" s="2" t="s">
        <v>248</v>
      </c>
      <c r="J2" s="57">
        <f>AVERAGE(B:B)</f>
        <v>1.019607843</v>
      </c>
      <c r="K2" s="57">
        <f>STDEV(B:B)</f>
        <v>1.208142311</v>
      </c>
      <c r="O2" s="8"/>
      <c r="P2" s="8"/>
    </row>
    <row r="3">
      <c r="A3" s="1">
        <v>7.0</v>
      </c>
      <c r="B3" s="1">
        <v>3.0</v>
      </c>
      <c r="C3" s="115">
        <v>1.0</v>
      </c>
      <c r="D3" s="116">
        <v>30.0</v>
      </c>
      <c r="E3" s="8">
        <v>3.0100502512562812</v>
      </c>
      <c r="H3" s="2" t="s">
        <v>249</v>
      </c>
      <c r="J3" s="57">
        <f>AVERAGE(A:A)</f>
        <v>14.09803922</v>
      </c>
      <c r="K3" s="57">
        <f>STDEV(A:A)</f>
        <v>12.90930657</v>
      </c>
      <c r="O3" s="8"/>
      <c r="P3" s="8"/>
    </row>
    <row r="4">
      <c r="A4" s="1">
        <v>12.0</v>
      </c>
      <c r="B4" s="1">
        <v>2.0</v>
      </c>
      <c r="C4" s="115">
        <v>1.0</v>
      </c>
      <c r="D4" s="116">
        <v>30.0</v>
      </c>
      <c r="E4" s="8">
        <v>12.0</v>
      </c>
      <c r="H4" s="2" t="s">
        <v>90</v>
      </c>
      <c r="J4" s="57">
        <f>AVERAGE(C:C)</f>
        <v>4.882352941</v>
      </c>
      <c r="K4" s="57">
        <f>STDEV(C:C)</f>
        <v>3.542016707</v>
      </c>
      <c r="O4" s="8"/>
      <c r="P4" s="8"/>
    </row>
    <row r="5">
      <c r="A5" s="1">
        <v>38.0</v>
      </c>
      <c r="B5" s="1">
        <v>0.0</v>
      </c>
      <c r="C5" s="115">
        <v>1.0</v>
      </c>
      <c r="D5" s="116">
        <v>32.0</v>
      </c>
      <c r="E5" s="8">
        <v>20.0</v>
      </c>
      <c r="H5" s="117" t="s">
        <v>182</v>
      </c>
      <c r="J5" s="57">
        <f>AVERAGE(D:D)</f>
        <v>128.7058824</v>
      </c>
      <c r="K5" s="57">
        <f>STDEV(D:D)</f>
        <v>274.0398726</v>
      </c>
      <c r="O5" s="8"/>
      <c r="P5" s="8"/>
    </row>
    <row r="6">
      <c r="A6" s="1">
        <v>7.0</v>
      </c>
      <c r="B6" s="1">
        <v>1.0</v>
      </c>
      <c r="C6" s="115">
        <v>1.0</v>
      </c>
      <c r="D6" s="116">
        <v>40.0</v>
      </c>
      <c r="E6" s="8">
        <v>6.0</v>
      </c>
      <c r="H6" s="7" t="s">
        <v>230</v>
      </c>
      <c r="J6" s="57">
        <f>AVERAGE(E:E)</f>
        <v>15.21132419</v>
      </c>
      <c r="K6" s="57">
        <f>stdev(E:E)</f>
        <v>17.39938796</v>
      </c>
      <c r="O6" s="8"/>
      <c r="P6" s="8"/>
    </row>
    <row r="7">
      <c r="A7" s="1">
        <v>10.0</v>
      </c>
      <c r="B7" s="1">
        <v>0.0</v>
      </c>
      <c r="C7" s="115">
        <v>2.0</v>
      </c>
      <c r="D7" s="116">
        <v>40.0</v>
      </c>
      <c r="E7" s="8">
        <v>10.0</v>
      </c>
      <c r="O7" s="8"/>
      <c r="P7" s="8"/>
    </row>
    <row r="8">
      <c r="A8" s="1">
        <v>53.0</v>
      </c>
      <c r="B8" s="1">
        <v>0.0</v>
      </c>
      <c r="C8" s="115">
        <v>2.0</v>
      </c>
      <c r="D8" s="116">
        <v>45.0</v>
      </c>
      <c r="E8" s="8">
        <v>9.0</v>
      </c>
      <c r="O8" s="8"/>
      <c r="P8" s="8"/>
    </row>
    <row r="9">
      <c r="A9" s="1">
        <v>50.0</v>
      </c>
      <c r="B9" s="1">
        <v>1.0</v>
      </c>
      <c r="C9" s="115">
        <v>2.0</v>
      </c>
      <c r="D9" s="116">
        <v>45.0</v>
      </c>
      <c r="E9" s="8">
        <v>28.571428571428573</v>
      </c>
      <c r="H9" s="118" t="s">
        <v>248</v>
      </c>
      <c r="O9" s="8"/>
      <c r="P9" s="8"/>
    </row>
    <row r="10">
      <c r="A10" s="1">
        <v>4.0</v>
      </c>
      <c r="B10" s="1">
        <v>1.0</v>
      </c>
      <c r="C10" s="115">
        <v>2.0</v>
      </c>
      <c r="D10" s="116">
        <v>50.0</v>
      </c>
      <c r="E10" s="8">
        <v>33.333333333333336</v>
      </c>
      <c r="H10" s="2" t="s">
        <v>250</v>
      </c>
      <c r="I10" s="2">
        <v>51.0</v>
      </c>
      <c r="O10" s="8"/>
      <c r="P10" s="8"/>
    </row>
    <row r="11">
      <c r="A11" s="1">
        <v>13.0</v>
      </c>
      <c r="B11" s="1">
        <v>0.0</v>
      </c>
      <c r="C11" s="115">
        <v>2.0</v>
      </c>
      <c r="D11" s="116">
        <v>50.0</v>
      </c>
      <c r="E11" s="8">
        <v>6.666666666666667</v>
      </c>
      <c r="H11" s="2" t="s">
        <v>251</v>
      </c>
      <c r="I11" s="57">
        <v>1.0196078431372548</v>
      </c>
      <c r="O11" s="8"/>
      <c r="P11" s="8"/>
    </row>
    <row r="12">
      <c r="A12" s="1">
        <v>3.0</v>
      </c>
      <c r="B12" s="1">
        <v>0.0</v>
      </c>
      <c r="C12" s="115">
        <v>3.0</v>
      </c>
      <c r="D12" s="116">
        <v>50.0</v>
      </c>
      <c r="E12" s="8">
        <v>6.666666666666667</v>
      </c>
      <c r="H12" s="2" t="s">
        <v>252</v>
      </c>
      <c r="I12" s="57">
        <v>1.2081423107967268</v>
      </c>
      <c r="O12" s="8"/>
      <c r="P12" s="8"/>
    </row>
    <row r="13">
      <c r="A13" s="1">
        <v>3.0</v>
      </c>
      <c r="B13" s="1">
        <v>0.0</v>
      </c>
      <c r="C13" s="115">
        <v>3.0</v>
      </c>
      <c r="D13" s="116">
        <v>50.0</v>
      </c>
      <c r="E13" s="8"/>
      <c r="H13" s="2" t="s">
        <v>253</v>
      </c>
      <c r="I13" s="2">
        <v>0.1</v>
      </c>
      <c r="O13" s="8"/>
      <c r="P13" s="8"/>
    </row>
    <row r="14">
      <c r="A14" s="1">
        <v>17.0</v>
      </c>
      <c r="B14" s="1">
        <v>1.0</v>
      </c>
      <c r="C14" s="115">
        <v>3.0</v>
      </c>
      <c r="D14" s="116">
        <v>50.0</v>
      </c>
      <c r="E14" s="8">
        <v>6.666666666666667</v>
      </c>
      <c r="H14" s="2" t="s">
        <v>254</v>
      </c>
      <c r="O14" s="8"/>
      <c r="P14" s="8"/>
    </row>
    <row r="15">
      <c r="A15" s="1">
        <v>33.0</v>
      </c>
      <c r="B15" s="1">
        <v>1.0</v>
      </c>
      <c r="C15" s="115">
        <v>3.0</v>
      </c>
      <c r="D15" s="116">
        <v>50.0</v>
      </c>
      <c r="E15" s="8">
        <v>6.0</v>
      </c>
      <c r="H15" s="2" t="s">
        <v>255</v>
      </c>
      <c r="I15" s="2">
        <v>2.0</v>
      </c>
      <c r="O15" s="8"/>
      <c r="P15" s="8"/>
    </row>
    <row r="16">
      <c r="A16" s="1">
        <v>11.0</v>
      </c>
      <c r="B16" s="1">
        <v>0.0</v>
      </c>
      <c r="C16" s="115">
        <v>3.0</v>
      </c>
      <c r="D16" s="116">
        <v>50.0</v>
      </c>
      <c r="E16" s="8">
        <v>17.142857142857142</v>
      </c>
      <c r="H16" s="2" t="s">
        <v>256</v>
      </c>
      <c r="I16" s="2">
        <v>2.0</v>
      </c>
      <c r="O16" s="8"/>
      <c r="P16" s="8"/>
    </row>
    <row r="17">
      <c r="A17" s="1">
        <v>30.0</v>
      </c>
      <c r="B17" s="1">
        <v>1.0</v>
      </c>
      <c r="C17" s="115">
        <v>3.0</v>
      </c>
      <c r="D17" s="116">
        <v>50.0</v>
      </c>
      <c r="E17" s="8">
        <v>10.0</v>
      </c>
      <c r="H17" s="119"/>
      <c r="O17" s="8"/>
      <c r="P17" s="8"/>
    </row>
    <row r="18">
      <c r="A18" s="1">
        <v>23.0</v>
      </c>
      <c r="B18" s="1">
        <v>1.0</v>
      </c>
      <c r="C18" s="115">
        <v>3.0</v>
      </c>
      <c r="D18" s="116">
        <v>50.0</v>
      </c>
      <c r="E18" s="8">
        <v>20.0</v>
      </c>
      <c r="H18" s="2" t="s">
        <v>257</v>
      </c>
      <c r="I18" s="57">
        <f>(I11-I15)/(I12/SQRT(I10))</f>
        <v>-5.795178563</v>
      </c>
      <c r="O18" s="8"/>
      <c r="P18" s="8"/>
    </row>
    <row r="19">
      <c r="A19" s="1">
        <v>2.0</v>
      </c>
      <c r="B19" s="1">
        <v>1.0</v>
      </c>
      <c r="C19" s="115">
        <v>3.0</v>
      </c>
      <c r="D19" s="116">
        <v>50.0</v>
      </c>
      <c r="E19" s="8">
        <v>4.3478260869565215</v>
      </c>
      <c r="H19" s="2" t="s">
        <v>258</v>
      </c>
      <c r="I19" s="2">
        <v>1.2816</v>
      </c>
      <c r="O19" s="8"/>
      <c r="P19" s="8"/>
    </row>
    <row r="20">
      <c r="A20" s="1">
        <v>18.0</v>
      </c>
      <c r="B20" s="1">
        <v>0.0</v>
      </c>
      <c r="C20" s="115">
        <v>3.0</v>
      </c>
      <c r="D20" s="116">
        <v>60.0</v>
      </c>
      <c r="E20" s="8">
        <v>20.0</v>
      </c>
      <c r="H20" s="2" t="s">
        <v>259</v>
      </c>
      <c r="O20" s="8"/>
      <c r="P20" s="8"/>
    </row>
    <row r="21">
      <c r="A21" s="1">
        <v>5.0</v>
      </c>
      <c r="B21" s="1">
        <v>0.0</v>
      </c>
      <c r="C21" s="115">
        <v>3.0</v>
      </c>
      <c r="D21" s="116">
        <v>60.0</v>
      </c>
      <c r="E21" s="8">
        <v>10.0</v>
      </c>
      <c r="H21" s="2" t="s">
        <v>260</v>
      </c>
      <c r="I21" s="120" t="s">
        <v>261</v>
      </c>
      <c r="O21" s="8"/>
      <c r="P21" s="8"/>
    </row>
    <row r="22">
      <c r="A22" s="1">
        <v>26.0</v>
      </c>
      <c r="B22" s="1">
        <v>1.0</v>
      </c>
      <c r="C22" s="115">
        <v>3.0</v>
      </c>
      <c r="D22" s="116">
        <v>60.0</v>
      </c>
      <c r="E22" s="8">
        <v>20.0</v>
      </c>
      <c r="H22" s="78"/>
      <c r="O22" s="8"/>
      <c r="P22" s="8"/>
    </row>
    <row r="23">
      <c r="A23" s="1">
        <v>15.0</v>
      </c>
      <c r="B23" s="1">
        <v>1.0</v>
      </c>
      <c r="C23" s="115">
        <v>3.0</v>
      </c>
      <c r="D23" s="116">
        <v>60.0</v>
      </c>
      <c r="E23" s="8">
        <v>100.0</v>
      </c>
      <c r="H23" s="78"/>
      <c r="O23" s="8"/>
      <c r="P23" s="8"/>
    </row>
    <row r="24">
      <c r="A24" s="1">
        <v>15.0</v>
      </c>
      <c r="B24" s="1">
        <v>4.0</v>
      </c>
      <c r="C24" s="115">
        <v>4.0</v>
      </c>
      <c r="D24" s="116">
        <v>60.0</v>
      </c>
      <c r="E24" s="8">
        <v>6.666666666666667</v>
      </c>
      <c r="H24" s="78"/>
      <c r="O24" s="8"/>
      <c r="P24" s="8"/>
    </row>
    <row r="25">
      <c r="A25" s="1">
        <v>10.0</v>
      </c>
      <c r="B25" s="1">
        <v>0.0</v>
      </c>
      <c r="C25" s="115">
        <v>4.0</v>
      </c>
      <c r="D25" s="116">
        <v>70.0</v>
      </c>
      <c r="E25" s="8">
        <v>8.0</v>
      </c>
      <c r="O25" s="8"/>
      <c r="P25" s="8"/>
    </row>
    <row r="26">
      <c r="A26" s="1">
        <v>7.0</v>
      </c>
      <c r="B26" s="1">
        <v>1.0</v>
      </c>
      <c r="C26" s="115">
        <v>4.0</v>
      </c>
      <c r="D26" s="116">
        <v>80.0</v>
      </c>
      <c r="E26" s="8">
        <v>15.0</v>
      </c>
      <c r="O26" s="8"/>
      <c r="P26" s="8"/>
    </row>
    <row r="27">
      <c r="A27" s="1">
        <v>3.0</v>
      </c>
      <c r="B27" s="1">
        <v>0.0</v>
      </c>
      <c r="C27" s="67">
        <v>4.0</v>
      </c>
      <c r="D27" s="121">
        <v>80.0</v>
      </c>
      <c r="E27" s="9">
        <v>16.666666666666668</v>
      </c>
      <c r="H27" s="118" t="s">
        <v>249</v>
      </c>
      <c r="O27" s="8"/>
      <c r="P27" s="8"/>
      <c r="Q27" s="57"/>
    </row>
    <row r="28">
      <c r="A28" s="1">
        <v>25.0</v>
      </c>
      <c r="B28" s="1">
        <v>2.0</v>
      </c>
      <c r="C28" s="67">
        <v>4.0</v>
      </c>
      <c r="D28" s="121">
        <v>80.0</v>
      </c>
      <c r="E28" s="9">
        <v>4.0</v>
      </c>
      <c r="F28" s="57"/>
      <c r="H28" s="2" t="s">
        <v>250</v>
      </c>
      <c r="I28" s="2">
        <v>51.0</v>
      </c>
      <c r="O28" s="8"/>
      <c r="P28" s="8"/>
      <c r="Q28" s="57"/>
    </row>
    <row r="29">
      <c r="A29" s="1">
        <v>12.0</v>
      </c>
      <c r="B29" s="1">
        <v>0.0</v>
      </c>
      <c r="C29" s="67">
        <v>5.0</v>
      </c>
      <c r="D29" s="121">
        <v>80.0</v>
      </c>
      <c r="E29" s="9">
        <v>12.5</v>
      </c>
      <c r="H29" s="2" t="s">
        <v>251</v>
      </c>
      <c r="I29" s="57">
        <v>14.098039215686274</v>
      </c>
      <c r="R29" s="8"/>
      <c r="S29" s="8"/>
    </row>
    <row r="30">
      <c r="A30" s="1">
        <v>7.0</v>
      </c>
      <c r="B30" s="1">
        <v>1.0</v>
      </c>
      <c r="C30" s="67">
        <v>5.0</v>
      </c>
      <c r="D30" s="121">
        <v>80.0</v>
      </c>
      <c r="E30" s="9">
        <v>10.0</v>
      </c>
      <c r="H30" s="2" t="s">
        <v>252</v>
      </c>
      <c r="I30" s="57">
        <v>12.909306568457943</v>
      </c>
      <c r="R30" s="8"/>
      <c r="S30" s="8"/>
    </row>
    <row r="31" ht="16.5" customHeight="1">
      <c r="A31" s="1">
        <v>4.0</v>
      </c>
      <c r="B31" s="1">
        <v>1.0</v>
      </c>
      <c r="C31" s="67">
        <v>5.0</v>
      </c>
      <c r="D31" s="121">
        <v>100.0</v>
      </c>
      <c r="E31" s="9">
        <v>12.5</v>
      </c>
      <c r="H31" s="2" t="s">
        <v>253</v>
      </c>
      <c r="I31" s="122">
        <v>0.1</v>
      </c>
      <c r="R31" s="8"/>
      <c r="S31" s="8"/>
    </row>
    <row r="32">
      <c r="A32" s="1">
        <v>10.0</v>
      </c>
      <c r="B32" s="1">
        <v>2.0</v>
      </c>
      <c r="C32" s="67">
        <v>5.0</v>
      </c>
      <c r="D32" s="121">
        <v>100.0</v>
      </c>
      <c r="E32" s="9">
        <v>4.0</v>
      </c>
      <c r="H32" s="2" t="s">
        <v>254</v>
      </c>
      <c r="R32" s="8"/>
      <c r="S32" s="8"/>
    </row>
    <row r="33" ht="18.0" customHeight="1">
      <c r="A33" s="1">
        <v>10.0</v>
      </c>
      <c r="B33" s="1">
        <v>2.0</v>
      </c>
      <c r="C33" s="67">
        <v>5.0</v>
      </c>
      <c r="D33" s="121">
        <v>100.0</v>
      </c>
      <c r="E33" s="9">
        <v>6.666666666666667</v>
      </c>
      <c r="H33" s="2" t="s">
        <v>255</v>
      </c>
      <c r="I33" s="122">
        <v>15.0</v>
      </c>
      <c r="R33" s="8"/>
      <c r="S33" s="8"/>
    </row>
    <row r="34">
      <c r="A34" s="1">
        <v>4.0</v>
      </c>
      <c r="B34" s="1">
        <v>2.0</v>
      </c>
      <c r="C34" s="67">
        <v>5.0</v>
      </c>
      <c r="D34" s="121">
        <v>100.0</v>
      </c>
      <c r="E34" s="9">
        <v>26.666666666666668</v>
      </c>
      <c r="H34" s="2" t="s">
        <v>262</v>
      </c>
      <c r="I34" s="122">
        <v>15.0</v>
      </c>
      <c r="R34" s="8"/>
      <c r="S34" s="8"/>
    </row>
    <row r="35">
      <c r="A35" s="1">
        <v>53.0</v>
      </c>
      <c r="B35" s="1">
        <v>0.0</v>
      </c>
      <c r="C35" s="67">
        <v>5.0</v>
      </c>
      <c r="D35" s="121">
        <v>100.0</v>
      </c>
      <c r="E35" s="9">
        <v>16.666666666666668</v>
      </c>
    </row>
    <row r="36">
      <c r="A36" s="1">
        <v>2.0</v>
      </c>
      <c r="B36" s="1">
        <v>5.0</v>
      </c>
      <c r="C36" s="67">
        <v>5.0</v>
      </c>
      <c r="D36" s="121">
        <v>100.0</v>
      </c>
      <c r="E36" s="9">
        <v>20.0</v>
      </c>
      <c r="H36" s="2" t="s">
        <v>257</v>
      </c>
      <c r="I36" s="57">
        <f>(I29-I33)/(I30/SQRT(I28))</f>
        <v>-0.4989647083</v>
      </c>
      <c r="R36" s="8"/>
      <c r="S36" s="8"/>
    </row>
    <row r="37">
      <c r="A37" s="1">
        <v>7.0</v>
      </c>
      <c r="B37" s="1">
        <v>2.0</v>
      </c>
      <c r="C37" s="67">
        <v>5.0</v>
      </c>
      <c r="D37" s="121">
        <v>100.0</v>
      </c>
      <c r="E37" s="9">
        <v>5.0</v>
      </c>
      <c r="H37" s="2" t="s">
        <v>258</v>
      </c>
      <c r="I37" s="2">
        <v>-1.2816</v>
      </c>
      <c r="R37" s="8"/>
      <c r="S37" s="8"/>
    </row>
    <row r="38">
      <c r="A38" s="1">
        <v>13.0</v>
      </c>
      <c r="B38" s="1">
        <v>1.0</v>
      </c>
      <c r="C38" s="67">
        <v>5.0</v>
      </c>
      <c r="D38" s="121">
        <v>100.0</v>
      </c>
      <c r="E38" s="9">
        <v>16.666666666666668</v>
      </c>
      <c r="H38" s="2" t="s">
        <v>263</v>
      </c>
      <c r="R38" s="8"/>
      <c r="S38" s="8"/>
    </row>
    <row r="39">
      <c r="A39" s="1">
        <v>20.0</v>
      </c>
      <c r="B39" s="1">
        <v>2.0</v>
      </c>
      <c r="C39" s="67">
        <v>5.0</v>
      </c>
      <c r="D39" s="121">
        <v>100.0</v>
      </c>
      <c r="E39" s="9">
        <v>4.0</v>
      </c>
      <c r="H39" s="2" t="s">
        <v>260</v>
      </c>
      <c r="I39" s="120" t="s">
        <v>264</v>
      </c>
      <c r="R39" s="8"/>
      <c r="S39" s="8"/>
    </row>
    <row r="40">
      <c r="A40" s="1">
        <v>23.0</v>
      </c>
      <c r="B40" s="1">
        <v>4.0</v>
      </c>
      <c r="C40" s="67">
        <v>6.0</v>
      </c>
      <c r="D40" s="121">
        <v>100.0</v>
      </c>
      <c r="E40" s="9">
        <v>1.0</v>
      </c>
      <c r="H40" s="122"/>
      <c r="R40" s="8"/>
      <c r="S40" s="8"/>
    </row>
    <row r="41">
      <c r="A41" s="1">
        <v>11.0</v>
      </c>
      <c r="B41" s="1">
        <v>0.0</v>
      </c>
      <c r="C41" s="67">
        <v>6.0</v>
      </c>
      <c r="D41" s="121">
        <v>112.0</v>
      </c>
      <c r="E41" s="9">
        <v>2.857142857142857</v>
      </c>
      <c r="H41" s="122"/>
      <c r="R41" s="8"/>
      <c r="S41" s="8"/>
    </row>
    <row r="42">
      <c r="A42" s="1">
        <v>3.0</v>
      </c>
      <c r="B42" s="1">
        <v>0.0</v>
      </c>
      <c r="C42" s="67">
        <v>6.0</v>
      </c>
      <c r="D42" s="121">
        <v>120.0</v>
      </c>
      <c r="E42" s="9">
        <v>6.0</v>
      </c>
      <c r="H42" s="122"/>
      <c r="R42" s="8"/>
      <c r="S42" s="8"/>
    </row>
    <row r="43">
      <c r="A43" s="1">
        <v>8.0</v>
      </c>
      <c r="B43" s="1">
        <v>0.0</v>
      </c>
      <c r="C43" s="67">
        <v>6.0</v>
      </c>
      <c r="D43" s="121">
        <v>120.0</v>
      </c>
      <c r="E43" s="9">
        <v>7.5</v>
      </c>
      <c r="H43" s="118" t="s">
        <v>90</v>
      </c>
      <c r="R43" s="8"/>
      <c r="S43" s="8"/>
    </row>
    <row r="44">
      <c r="A44" s="1">
        <v>23.0</v>
      </c>
      <c r="B44" s="1">
        <v>2.0</v>
      </c>
      <c r="C44" s="67">
        <v>7.0</v>
      </c>
      <c r="D44" s="121">
        <v>150.0</v>
      </c>
      <c r="E44" s="9">
        <v>10.0</v>
      </c>
      <c r="H44" s="2" t="s">
        <v>250</v>
      </c>
      <c r="I44" s="2">
        <v>51.0</v>
      </c>
      <c r="R44" s="8"/>
      <c r="S44" s="8"/>
    </row>
    <row r="45">
      <c r="A45" s="1">
        <v>4.0</v>
      </c>
      <c r="B45" s="1">
        <v>0.0</v>
      </c>
      <c r="C45" s="67">
        <v>7.0</v>
      </c>
      <c r="D45" s="121">
        <v>150.0</v>
      </c>
      <c r="E45" s="9">
        <v>0.0</v>
      </c>
      <c r="H45" s="2" t="s">
        <v>251</v>
      </c>
      <c r="I45" s="57">
        <v>4.882352941176471</v>
      </c>
      <c r="R45" s="9"/>
      <c r="S45" s="8"/>
    </row>
    <row r="46">
      <c r="A46" s="1">
        <v>3.0</v>
      </c>
      <c r="B46" s="1">
        <v>0.0</v>
      </c>
      <c r="C46" s="67">
        <v>10.0</v>
      </c>
      <c r="D46" s="121">
        <v>150.0</v>
      </c>
      <c r="E46" s="9">
        <v>46.875</v>
      </c>
      <c r="H46" s="2" t="s">
        <v>252</v>
      </c>
      <c r="I46" s="57">
        <v>3.542016707038686</v>
      </c>
      <c r="M46" s="57"/>
      <c r="R46" s="8"/>
      <c r="S46" s="8"/>
    </row>
    <row r="47">
      <c r="A47" s="1">
        <v>3.0</v>
      </c>
      <c r="B47" s="1">
        <v>0.0</v>
      </c>
      <c r="C47" s="67">
        <v>10.0</v>
      </c>
      <c r="D47" s="121">
        <v>200.0</v>
      </c>
      <c r="E47" s="9">
        <v>3.0</v>
      </c>
      <c r="H47" s="2" t="s">
        <v>253</v>
      </c>
      <c r="I47" s="122">
        <v>0.1</v>
      </c>
      <c r="R47" s="8"/>
      <c r="S47" s="8"/>
    </row>
    <row r="48">
      <c r="A48" s="1">
        <v>2.0</v>
      </c>
      <c r="B48" s="1">
        <v>0.0</v>
      </c>
      <c r="C48" s="67">
        <v>10.0</v>
      </c>
      <c r="D48" s="121">
        <v>200.0</v>
      </c>
      <c r="E48" s="9">
        <v>25.0</v>
      </c>
      <c r="H48" s="2" t="s">
        <v>254</v>
      </c>
      <c r="R48" s="8"/>
      <c r="S48" s="8"/>
    </row>
    <row r="49">
      <c r="A49" s="1">
        <v>16.0</v>
      </c>
      <c r="B49" s="1">
        <v>0.0</v>
      </c>
      <c r="C49" s="67">
        <v>10.0</v>
      </c>
      <c r="D49" s="121">
        <v>200.0</v>
      </c>
      <c r="E49" s="9">
        <v>7.5</v>
      </c>
      <c r="H49" s="2" t="s">
        <v>255</v>
      </c>
      <c r="I49" s="2">
        <v>4.0</v>
      </c>
      <c r="R49" s="8"/>
      <c r="S49" s="8"/>
    </row>
    <row r="50">
      <c r="A50" s="1">
        <v>7.0</v>
      </c>
      <c r="B50" s="1">
        <v>2.0</v>
      </c>
      <c r="C50" s="67">
        <v>12.0</v>
      </c>
      <c r="D50" s="121">
        <v>300.0</v>
      </c>
      <c r="E50" s="9">
        <v>71.42857142857143</v>
      </c>
      <c r="H50" s="2" t="s">
        <v>256</v>
      </c>
      <c r="I50" s="2">
        <v>4.0</v>
      </c>
      <c r="R50" s="8"/>
      <c r="S50" s="8"/>
    </row>
    <row r="51">
      <c r="A51" s="1">
        <v>20.0</v>
      </c>
      <c r="B51" s="1">
        <v>1.0</v>
      </c>
      <c r="C51" s="67">
        <v>13.0</v>
      </c>
      <c r="D51" s="121">
        <v>300.0</v>
      </c>
      <c r="E51" s="9">
        <v>10.0</v>
      </c>
      <c r="R51" s="8"/>
      <c r="S51" s="8"/>
    </row>
    <row r="52">
      <c r="A52" s="1">
        <v>3.0</v>
      </c>
      <c r="B52" s="1">
        <v>3.0</v>
      </c>
      <c r="C52" s="67">
        <v>20.0</v>
      </c>
      <c r="D52" s="121">
        <v>2000.0</v>
      </c>
      <c r="E52" s="9">
        <v>25.0</v>
      </c>
      <c r="H52" s="2" t="s">
        <v>257</v>
      </c>
      <c r="I52" s="57">
        <f>(I45-I49)/(I46/SQRT(I44))</f>
        <v>1.779003573</v>
      </c>
      <c r="R52" s="8"/>
      <c r="S52" s="8"/>
    </row>
    <row r="53">
      <c r="D53" s="9"/>
      <c r="E53" s="9"/>
      <c r="H53" s="2" t="s">
        <v>258</v>
      </c>
      <c r="I53" s="122">
        <v>-1.2816</v>
      </c>
      <c r="R53" s="9"/>
      <c r="S53" s="9"/>
    </row>
    <row r="54">
      <c r="D54" s="9"/>
      <c r="E54" s="9"/>
      <c r="H54" s="2" t="s">
        <v>263</v>
      </c>
      <c r="R54" s="9"/>
      <c r="S54" s="9"/>
    </row>
    <row r="55">
      <c r="D55" s="9"/>
      <c r="E55" s="9"/>
      <c r="H55" s="2" t="s">
        <v>260</v>
      </c>
      <c r="I55" s="123" t="s">
        <v>264</v>
      </c>
      <c r="R55" s="9"/>
      <c r="S55" s="9"/>
    </row>
    <row r="56">
      <c r="D56" s="9"/>
      <c r="E56" s="9"/>
      <c r="I56" s="124"/>
      <c r="R56" s="9"/>
      <c r="S56" s="9"/>
    </row>
    <row r="57">
      <c r="D57" s="9"/>
      <c r="E57" s="9"/>
      <c r="R57" s="9"/>
      <c r="S57" s="9"/>
    </row>
    <row r="58">
      <c r="D58" s="9"/>
      <c r="E58" s="9"/>
      <c r="R58" s="9"/>
      <c r="S58" s="9"/>
    </row>
    <row r="59">
      <c r="D59" s="9"/>
      <c r="E59" s="9"/>
      <c r="H59" s="125" t="s">
        <v>182</v>
      </c>
      <c r="I59" s="126"/>
      <c r="R59" s="9"/>
      <c r="S59" s="9"/>
    </row>
    <row r="60">
      <c r="D60" s="9"/>
      <c r="E60" s="9"/>
      <c r="H60" s="127" t="s">
        <v>250</v>
      </c>
      <c r="I60" s="127">
        <v>51.0</v>
      </c>
      <c r="R60" s="9"/>
      <c r="S60" s="9"/>
    </row>
    <row r="61">
      <c r="D61" s="9"/>
      <c r="E61" s="9"/>
      <c r="H61" s="127" t="s">
        <v>251</v>
      </c>
      <c r="I61" s="128">
        <v>128.7058823529412</v>
      </c>
      <c r="R61" s="9"/>
      <c r="S61" s="9"/>
    </row>
    <row r="62">
      <c r="D62" s="9"/>
      <c r="E62" s="9"/>
      <c r="H62" s="127" t="s">
        <v>252</v>
      </c>
      <c r="I62" s="128">
        <v>274.03987258190347</v>
      </c>
      <c r="R62" s="9"/>
      <c r="S62" s="9"/>
    </row>
    <row r="63">
      <c r="D63" s="9"/>
      <c r="E63" s="9"/>
      <c r="H63" s="127" t="s">
        <v>253</v>
      </c>
      <c r="I63" s="127">
        <v>0.1</v>
      </c>
      <c r="R63" s="9"/>
      <c r="S63" s="9"/>
    </row>
    <row r="64">
      <c r="D64" s="9"/>
      <c r="E64" s="9"/>
      <c r="H64" s="127" t="s">
        <v>254</v>
      </c>
      <c r="I64" s="126"/>
      <c r="R64" s="9"/>
      <c r="S64" s="9"/>
    </row>
    <row r="65">
      <c r="D65" s="9"/>
      <c r="E65" s="9"/>
      <c r="H65" s="127" t="s">
        <v>255</v>
      </c>
      <c r="I65" s="127">
        <v>123.0</v>
      </c>
      <c r="R65" s="9"/>
      <c r="S65" s="9"/>
    </row>
    <row r="66">
      <c r="D66" s="9"/>
      <c r="E66" s="9"/>
      <c r="H66" s="127" t="s">
        <v>265</v>
      </c>
      <c r="I66" s="127">
        <v>123.0</v>
      </c>
      <c r="R66" s="9"/>
      <c r="S66" s="9"/>
    </row>
    <row r="67">
      <c r="D67" s="9"/>
      <c r="E67" s="9"/>
      <c r="H67" s="126"/>
      <c r="I67" s="126"/>
      <c r="R67" s="9"/>
      <c r="S67" s="9"/>
    </row>
    <row r="68">
      <c r="D68" s="9"/>
      <c r="E68" s="9"/>
      <c r="H68" s="127" t="s">
        <v>257</v>
      </c>
      <c r="I68" s="129">
        <f>(I61-I65)/(I62/SQRT(I60))</f>
        <v>0.1486942395</v>
      </c>
      <c r="R68" s="9"/>
      <c r="S68" s="9"/>
    </row>
    <row r="69">
      <c r="D69" s="9"/>
      <c r="E69" s="9"/>
      <c r="H69" s="127" t="s">
        <v>258</v>
      </c>
      <c r="I69" s="123" t="s">
        <v>266</v>
      </c>
      <c r="R69" s="9"/>
      <c r="S69" s="9"/>
    </row>
    <row r="70">
      <c r="D70" s="9"/>
      <c r="E70" s="9"/>
      <c r="H70" s="130" t="s">
        <v>267</v>
      </c>
      <c r="I70" s="126"/>
      <c r="R70" s="9"/>
      <c r="S70" s="9"/>
    </row>
    <row r="71">
      <c r="D71" s="9"/>
      <c r="E71" s="9"/>
      <c r="H71" s="127" t="s">
        <v>260</v>
      </c>
      <c r="I71" s="123" t="s">
        <v>268</v>
      </c>
      <c r="R71" s="9"/>
      <c r="S71" s="9"/>
    </row>
    <row r="72">
      <c r="D72" s="9"/>
      <c r="E72" s="9"/>
      <c r="R72" s="9"/>
      <c r="S72" s="9"/>
    </row>
    <row r="73">
      <c r="D73" s="9"/>
      <c r="E73" s="9"/>
      <c r="R73" s="9"/>
      <c r="S73" s="9"/>
    </row>
    <row r="74">
      <c r="D74" s="9"/>
      <c r="E74" s="9"/>
      <c r="R74" s="9"/>
      <c r="S74" s="9"/>
    </row>
    <row r="75">
      <c r="D75" s="9"/>
      <c r="E75" s="9"/>
      <c r="H75" s="28" t="s">
        <v>230</v>
      </c>
      <c r="R75" s="9"/>
      <c r="S75" s="9"/>
    </row>
    <row r="76">
      <c r="D76" s="9"/>
      <c r="E76" s="9"/>
      <c r="H76" s="2" t="s">
        <v>269</v>
      </c>
      <c r="I76" s="2">
        <v>50.0</v>
      </c>
      <c r="R76" s="9"/>
      <c r="S76" s="9"/>
    </row>
    <row r="77">
      <c r="D77" s="9"/>
      <c r="E77" s="9"/>
      <c r="H77" s="2" t="s">
        <v>251</v>
      </c>
      <c r="I77" s="57">
        <v>15.211324193430924</v>
      </c>
      <c r="R77" s="9"/>
      <c r="S77" s="9"/>
    </row>
    <row r="78">
      <c r="D78" s="9"/>
      <c r="E78" s="9"/>
      <c r="H78" s="2" t="s">
        <v>252</v>
      </c>
      <c r="I78" s="57">
        <v>17.39938796387692</v>
      </c>
      <c r="R78" s="9"/>
      <c r="S78" s="9"/>
    </row>
    <row r="79">
      <c r="D79" s="9"/>
      <c r="E79" s="9"/>
      <c r="H79" s="2" t="s">
        <v>253</v>
      </c>
      <c r="I79" s="122">
        <v>0.1</v>
      </c>
      <c r="R79" s="9"/>
      <c r="S79" s="9"/>
    </row>
    <row r="80">
      <c r="D80" s="9"/>
      <c r="E80" s="9"/>
      <c r="H80" s="2" t="s">
        <v>254</v>
      </c>
      <c r="R80" s="9"/>
      <c r="S80" s="9"/>
    </row>
    <row r="81">
      <c r="D81" s="9"/>
      <c r="E81" s="9"/>
      <c r="H81" s="2" t="s">
        <v>255</v>
      </c>
      <c r="I81" s="122">
        <v>15.0</v>
      </c>
      <c r="R81" s="9"/>
      <c r="S81" s="9"/>
    </row>
    <row r="82">
      <c r="D82" s="9"/>
      <c r="E82" s="9"/>
      <c r="H82" s="2" t="s">
        <v>265</v>
      </c>
      <c r="I82" s="122">
        <v>15.0</v>
      </c>
      <c r="R82" s="9"/>
      <c r="S82" s="9"/>
    </row>
    <row r="83">
      <c r="D83" s="9"/>
      <c r="E83" s="9"/>
      <c r="R83" s="9"/>
      <c r="S83" s="9"/>
    </row>
    <row r="84">
      <c r="D84" s="9"/>
      <c r="E84" s="9"/>
      <c r="H84" s="130" t="s">
        <v>257</v>
      </c>
      <c r="I84" s="131">
        <f>(I77-I81)/(I78/SQRT(I76))</f>
        <v>0.08588162441</v>
      </c>
      <c r="R84" s="9"/>
      <c r="S84" s="9"/>
    </row>
    <row r="85">
      <c r="D85" s="9"/>
      <c r="E85" s="9"/>
      <c r="H85" s="130" t="s">
        <v>258</v>
      </c>
      <c r="I85" s="123" t="s">
        <v>266</v>
      </c>
      <c r="R85" s="9"/>
      <c r="S85" s="9"/>
    </row>
    <row r="86">
      <c r="D86" s="9"/>
      <c r="E86" s="9"/>
      <c r="H86" s="130" t="s">
        <v>267</v>
      </c>
      <c r="I86" s="132"/>
      <c r="R86" s="9"/>
      <c r="S86" s="9"/>
    </row>
    <row r="87">
      <c r="D87" s="9"/>
      <c r="E87" s="9"/>
      <c r="H87" s="130" t="s">
        <v>260</v>
      </c>
      <c r="I87" s="123" t="s">
        <v>270</v>
      </c>
      <c r="R87" s="9"/>
      <c r="S87" s="9"/>
    </row>
    <row r="88">
      <c r="D88" s="9"/>
      <c r="E88" s="9"/>
      <c r="R88" s="9"/>
      <c r="S88" s="9"/>
    </row>
    <row r="89">
      <c r="D89" s="9"/>
      <c r="E89" s="9"/>
      <c r="R89" s="9"/>
      <c r="S89" s="9"/>
    </row>
    <row r="90">
      <c r="D90" s="9"/>
      <c r="E90" s="9"/>
      <c r="R90" s="9"/>
      <c r="S90" s="9"/>
    </row>
    <row r="91">
      <c r="D91" s="9"/>
      <c r="E91" s="9"/>
      <c r="R91" s="9"/>
      <c r="S91" s="9"/>
    </row>
    <row r="92">
      <c r="D92" s="9"/>
      <c r="E92" s="9"/>
      <c r="R92" s="9"/>
      <c r="S92" s="9"/>
    </row>
    <row r="93">
      <c r="D93" s="9"/>
      <c r="E93" s="9"/>
      <c r="R93" s="9"/>
      <c r="S93" s="9"/>
    </row>
    <row r="94">
      <c r="D94" s="9"/>
      <c r="E94" s="9"/>
      <c r="R94" s="9"/>
      <c r="S94" s="9"/>
    </row>
    <row r="95">
      <c r="D95" s="9"/>
      <c r="E95" s="9"/>
      <c r="R95" s="9"/>
      <c r="S95" s="9"/>
    </row>
    <row r="96">
      <c r="D96" s="9"/>
      <c r="E96" s="9"/>
      <c r="R96" s="9"/>
      <c r="S96" s="9"/>
    </row>
    <row r="97">
      <c r="D97" s="9"/>
      <c r="E97" s="9"/>
      <c r="R97" s="9"/>
      <c r="S97" s="9"/>
    </row>
    <row r="98">
      <c r="D98" s="9"/>
      <c r="E98" s="9"/>
      <c r="R98" s="9"/>
      <c r="S98" s="9"/>
    </row>
    <row r="99">
      <c r="D99" s="9"/>
      <c r="E99" s="9"/>
      <c r="R99" s="9"/>
      <c r="S99" s="9"/>
    </row>
    <row r="100">
      <c r="D100" s="9"/>
      <c r="E100" s="9"/>
      <c r="R100" s="9"/>
      <c r="S100" s="9"/>
    </row>
    <row r="101">
      <c r="D101" s="9"/>
      <c r="E101" s="9"/>
      <c r="R101" s="9"/>
      <c r="S101" s="9"/>
    </row>
    <row r="102">
      <c r="D102" s="9"/>
      <c r="E102" s="9"/>
      <c r="R102" s="9"/>
      <c r="S102" s="9"/>
    </row>
    <row r="103">
      <c r="D103" s="9"/>
      <c r="E103" s="9"/>
      <c r="R103" s="9"/>
      <c r="S103" s="9"/>
    </row>
    <row r="104">
      <c r="D104" s="9"/>
      <c r="E104" s="9"/>
      <c r="R104" s="9"/>
      <c r="S104" s="9"/>
    </row>
    <row r="105">
      <c r="D105" s="9"/>
      <c r="E105" s="9"/>
      <c r="R105" s="9"/>
      <c r="S105" s="9"/>
    </row>
    <row r="106">
      <c r="D106" s="9"/>
      <c r="E106" s="9"/>
      <c r="R106" s="9"/>
      <c r="S106" s="9"/>
    </row>
    <row r="107">
      <c r="D107" s="9"/>
      <c r="E107" s="9"/>
      <c r="R107" s="9"/>
      <c r="S107" s="9"/>
    </row>
    <row r="108">
      <c r="D108" s="9"/>
      <c r="E108" s="9"/>
      <c r="R108" s="9"/>
      <c r="S108" s="9"/>
    </row>
    <row r="109">
      <c r="D109" s="9"/>
      <c r="E109" s="9"/>
      <c r="R109" s="9"/>
      <c r="S109" s="9"/>
    </row>
    <row r="110">
      <c r="D110" s="9"/>
      <c r="E110" s="9"/>
      <c r="R110" s="9"/>
      <c r="S110" s="9"/>
    </row>
    <row r="111">
      <c r="D111" s="9"/>
      <c r="E111" s="9"/>
      <c r="R111" s="9"/>
      <c r="S111" s="9"/>
    </row>
    <row r="112">
      <c r="D112" s="9"/>
      <c r="E112" s="9"/>
      <c r="R112" s="9"/>
      <c r="S112" s="9"/>
    </row>
    <row r="113">
      <c r="D113" s="9"/>
      <c r="E113" s="9"/>
      <c r="R113" s="9"/>
      <c r="S113" s="9"/>
    </row>
    <row r="114">
      <c r="D114" s="9"/>
      <c r="E114" s="9"/>
      <c r="R114" s="9"/>
      <c r="S114" s="9"/>
    </row>
    <row r="115">
      <c r="D115" s="9"/>
      <c r="E115" s="9"/>
      <c r="R115" s="9"/>
      <c r="S115" s="9"/>
    </row>
    <row r="116">
      <c r="D116" s="9"/>
      <c r="E116" s="9"/>
      <c r="R116" s="9"/>
      <c r="S116" s="9"/>
    </row>
    <row r="117">
      <c r="D117" s="9"/>
      <c r="E117" s="9"/>
      <c r="R117" s="9"/>
      <c r="S117" s="9"/>
    </row>
    <row r="118">
      <c r="D118" s="9"/>
      <c r="E118" s="9"/>
      <c r="R118" s="9"/>
      <c r="S118" s="9"/>
    </row>
    <row r="119">
      <c r="D119" s="9"/>
      <c r="E119" s="9"/>
      <c r="R119" s="9"/>
      <c r="S119" s="9"/>
    </row>
    <row r="120">
      <c r="D120" s="9"/>
      <c r="E120" s="9"/>
      <c r="R120" s="9"/>
      <c r="S120" s="9"/>
    </row>
    <row r="121">
      <c r="D121" s="9"/>
      <c r="E121" s="9"/>
      <c r="R121" s="9"/>
      <c r="S121" s="9"/>
    </row>
    <row r="122">
      <c r="D122" s="9"/>
      <c r="E122" s="9"/>
      <c r="R122" s="9"/>
      <c r="S122" s="9"/>
    </row>
    <row r="123">
      <c r="D123" s="9"/>
      <c r="E123" s="9"/>
      <c r="R123" s="9"/>
      <c r="S123" s="9"/>
    </row>
    <row r="124">
      <c r="D124" s="9"/>
      <c r="E124" s="9"/>
      <c r="R124" s="9"/>
      <c r="S124" s="9"/>
    </row>
    <row r="125">
      <c r="D125" s="9"/>
      <c r="E125" s="9"/>
      <c r="R125" s="9"/>
      <c r="S125" s="9"/>
    </row>
    <row r="126">
      <c r="D126" s="9"/>
      <c r="E126" s="9"/>
      <c r="R126" s="9"/>
      <c r="S126" s="9"/>
    </row>
    <row r="127">
      <c r="D127" s="9"/>
      <c r="E127" s="9"/>
      <c r="R127" s="9"/>
      <c r="S127" s="9"/>
    </row>
    <row r="128">
      <c r="D128" s="9"/>
      <c r="E128" s="9"/>
      <c r="R128" s="9"/>
      <c r="S128" s="9"/>
    </row>
    <row r="129">
      <c r="D129" s="9"/>
      <c r="E129" s="9"/>
      <c r="R129" s="9"/>
      <c r="S129" s="9"/>
    </row>
    <row r="130">
      <c r="D130" s="9"/>
      <c r="E130" s="9"/>
      <c r="R130" s="9"/>
      <c r="S130" s="9"/>
    </row>
    <row r="131">
      <c r="D131" s="9"/>
      <c r="E131" s="9"/>
      <c r="R131" s="9"/>
      <c r="S131" s="9"/>
    </row>
    <row r="132">
      <c r="D132" s="9"/>
      <c r="E132" s="9"/>
      <c r="R132" s="9"/>
      <c r="S132" s="9"/>
    </row>
    <row r="133">
      <c r="D133" s="9"/>
      <c r="E133" s="9"/>
      <c r="R133" s="9"/>
      <c r="S133" s="9"/>
    </row>
    <row r="134">
      <c r="D134" s="9"/>
      <c r="E134" s="9"/>
      <c r="R134" s="9"/>
      <c r="S134" s="9"/>
    </row>
    <row r="135">
      <c r="D135" s="9"/>
      <c r="E135" s="9"/>
      <c r="R135" s="9"/>
      <c r="S135" s="9"/>
    </row>
    <row r="136">
      <c r="D136" s="9"/>
      <c r="E136" s="9"/>
      <c r="R136" s="9"/>
      <c r="S136" s="9"/>
    </row>
    <row r="137">
      <c r="D137" s="9"/>
      <c r="E137" s="9"/>
      <c r="R137" s="9"/>
      <c r="S137" s="9"/>
    </row>
    <row r="138">
      <c r="D138" s="9"/>
      <c r="E138" s="9"/>
      <c r="R138" s="9"/>
      <c r="S138" s="9"/>
    </row>
    <row r="139">
      <c r="D139" s="9"/>
      <c r="E139" s="9"/>
      <c r="R139" s="9"/>
      <c r="S139" s="9"/>
    </row>
    <row r="140">
      <c r="D140" s="9"/>
      <c r="E140" s="9"/>
      <c r="R140" s="9"/>
      <c r="S140" s="9"/>
    </row>
    <row r="141">
      <c r="D141" s="9"/>
      <c r="E141" s="9"/>
      <c r="R141" s="9"/>
      <c r="S141" s="9"/>
    </row>
    <row r="142">
      <c r="D142" s="9"/>
      <c r="E142" s="9"/>
      <c r="R142" s="9"/>
      <c r="S142" s="9"/>
    </row>
    <row r="143">
      <c r="D143" s="9"/>
      <c r="E143" s="9"/>
      <c r="R143" s="9"/>
      <c r="S143" s="9"/>
    </row>
    <row r="144">
      <c r="D144" s="9"/>
      <c r="E144" s="9"/>
      <c r="R144" s="9"/>
      <c r="S144" s="9"/>
    </row>
    <row r="145">
      <c r="D145" s="9"/>
      <c r="E145" s="9"/>
      <c r="R145" s="9"/>
      <c r="S145" s="9"/>
    </row>
    <row r="146">
      <c r="D146" s="9"/>
      <c r="E146" s="9"/>
      <c r="R146" s="9"/>
      <c r="S146" s="9"/>
    </row>
    <row r="147">
      <c r="D147" s="9"/>
      <c r="E147" s="9"/>
      <c r="R147" s="9"/>
      <c r="S147" s="9"/>
    </row>
    <row r="148">
      <c r="D148" s="9"/>
      <c r="E148" s="9"/>
      <c r="R148" s="9"/>
      <c r="S148" s="9"/>
    </row>
    <row r="149">
      <c r="D149" s="9"/>
      <c r="E149" s="9"/>
      <c r="R149" s="9"/>
      <c r="S149" s="9"/>
    </row>
    <row r="150">
      <c r="D150" s="9"/>
      <c r="E150" s="9"/>
      <c r="R150" s="9"/>
      <c r="S150" s="9"/>
    </row>
    <row r="151">
      <c r="D151" s="9"/>
      <c r="E151" s="9"/>
      <c r="R151" s="9"/>
      <c r="S151" s="9"/>
    </row>
    <row r="152">
      <c r="D152" s="9"/>
      <c r="E152" s="9"/>
      <c r="R152" s="9"/>
      <c r="S152" s="9"/>
    </row>
    <row r="153">
      <c r="D153" s="9"/>
      <c r="E153" s="9"/>
      <c r="R153" s="9"/>
      <c r="S153" s="9"/>
    </row>
    <row r="154">
      <c r="D154" s="9"/>
      <c r="E154" s="9"/>
      <c r="R154" s="9"/>
      <c r="S154" s="9"/>
    </row>
    <row r="155">
      <c r="D155" s="9"/>
      <c r="E155" s="9"/>
      <c r="R155" s="9"/>
      <c r="S155" s="9"/>
    </row>
    <row r="156">
      <c r="D156" s="9"/>
      <c r="E156" s="9"/>
      <c r="R156" s="9"/>
      <c r="S156" s="9"/>
    </row>
    <row r="157">
      <c r="D157" s="9"/>
      <c r="E157" s="9"/>
      <c r="R157" s="9"/>
      <c r="S157" s="9"/>
    </row>
    <row r="158">
      <c r="D158" s="9"/>
      <c r="E158" s="9"/>
      <c r="R158" s="9"/>
      <c r="S158" s="9"/>
    </row>
    <row r="159">
      <c r="D159" s="9"/>
      <c r="E159" s="9"/>
      <c r="R159" s="9"/>
      <c r="S159" s="9"/>
    </row>
    <row r="160">
      <c r="D160" s="9"/>
      <c r="E160" s="9"/>
      <c r="R160" s="9"/>
      <c r="S160" s="9"/>
    </row>
    <row r="161">
      <c r="D161" s="9"/>
      <c r="E161" s="9"/>
      <c r="R161" s="9"/>
      <c r="S161" s="9"/>
    </row>
    <row r="162">
      <c r="D162" s="9"/>
      <c r="E162" s="9"/>
      <c r="R162" s="9"/>
      <c r="S162" s="9"/>
    </row>
    <row r="163">
      <c r="D163" s="9"/>
      <c r="E163" s="9"/>
      <c r="R163" s="9"/>
      <c r="S163" s="9"/>
    </row>
    <row r="164">
      <c r="D164" s="9"/>
      <c r="E164" s="9"/>
      <c r="R164" s="9"/>
      <c r="S164" s="9"/>
    </row>
    <row r="165">
      <c r="D165" s="9"/>
      <c r="E165" s="9"/>
      <c r="R165" s="9"/>
      <c r="S165" s="9"/>
    </row>
    <row r="166">
      <c r="D166" s="9"/>
      <c r="E166" s="9"/>
      <c r="R166" s="9"/>
      <c r="S166" s="9"/>
    </row>
    <row r="167">
      <c r="D167" s="9"/>
      <c r="E167" s="9"/>
      <c r="R167" s="9"/>
      <c r="S167" s="9"/>
    </row>
    <row r="168">
      <c r="D168" s="9"/>
      <c r="E168" s="9"/>
      <c r="R168" s="9"/>
      <c r="S168" s="9"/>
    </row>
    <row r="169">
      <c r="D169" s="9"/>
      <c r="E169" s="9"/>
      <c r="R169" s="9"/>
      <c r="S169" s="9"/>
    </row>
    <row r="170">
      <c r="D170" s="9"/>
      <c r="E170" s="9"/>
      <c r="R170" s="9"/>
      <c r="S170" s="9"/>
    </row>
    <row r="171">
      <c r="D171" s="9"/>
      <c r="E171" s="9"/>
      <c r="R171" s="9"/>
      <c r="S171" s="9"/>
    </row>
    <row r="172">
      <c r="D172" s="9"/>
      <c r="E172" s="9"/>
      <c r="R172" s="9"/>
      <c r="S172" s="9"/>
    </row>
    <row r="173">
      <c r="D173" s="9"/>
      <c r="E173" s="9"/>
      <c r="R173" s="9"/>
      <c r="S173" s="9"/>
    </row>
    <row r="174">
      <c r="D174" s="9"/>
      <c r="E174" s="9"/>
      <c r="R174" s="9"/>
      <c r="S174" s="9"/>
    </row>
    <row r="175">
      <c r="D175" s="9"/>
      <c r="E175" s="9"/>
      <c r="R175" s="9"/>
      <c r="S175" s="9"/>
    </row>
    <row r="176">
      <c r="D176" s="9"/>
      <c r="E176" s="9"/>
      <c r="R176" s="9"/>
      <c r="S176" s="9"/>
    </row>
    <row r="177">
      <c r="D177" s="9"/>
      <c r="E177" s="9"/>
      <c r="R177" s="9"/>
      <c r="S177" s="9"/>
    </row>
    <row r="178">
      <c r="D178" s="9"/>
      <c r="E178" s="9"/>
      <c r="R178" s="9"/>
      <c r="S178" s="9"/>
    </row>
    <row r="179">
      <c r="D179" s="9"/>
      <c r="E179" s="9"/>
      <c r="R179" s="9"/>
      <c r="S179" s="9"/>
    </row>
    <row r="180">
      <c r="D180" s="9"/>
      <c r="E180" s="9"/>
      <c r="R180" s="9"/>
      <c r="S180" s="9"/>
    </row>
    <row r="181">
      <c r="D181" s="9"/>
      <c r="E181" s="9"/>
      <c r="R181" s="9"/>
      <c r="S181" s="9"/>
    </row>
    <row r="182">
      <c r="D182" s="9"/>
      <c r="E182" s="9"/>
      <c r="R182" s="9"/>
      <c r="S182" s="9"/>
    </row>
    <row r="183">
      <c r="D183" s="9"/>
      <c r="E183" s="9"/>
      <c r="R183" s="9"/>
      <c r="S183" s="9"/>
    </row>
    <row r="184">
      <c r="D184" s="9"/>
      <c r="E184" s="9"/>
      <c r="R184" s="9"/>
      <c r="S184" s="9"/>
    </row>
    <row r="185">
      <c r="D185" s="9"/>
      <c r="E185" s="9"/>
      <c r="R185" s="9"/>
      <c r="S185" s="9"/>
    </row>
    <row r="186">
      <c r="D186" s="9"/>
      <c r="E186" s="9"/>
      <c r="R186" s="9"/>
      <c r="S186" s="9"/>
    </row>
    <row r="187">
      <c r="D187" s="9"/>
      <c r="E187" s="9"/>
      <c r="R187" s="9"/>
      <c r="S187" s="9"/>
    </row>
    <row r="188">
      <c r="D188" s="9"/>
      <c r="E188" s="9"/>
      <c r="R188" s="9"/>
      <c r="S188" s="9"/>
    </row>
    <row r="189">
      <c r="D189" s="9"/>
      <c r="E189" s="9"/>
      <c r="R189" s="9"/>
      <c r="S189" s="9"/>
    </row>
    <row r="190">
      <c r="D190" s="9"/>
      <c r="E190" s="9"/>
      <c r="R190" s="9"/>
      <c r="S190" s="9"/>
    </row>
    <row r="191">
      <c r="D191" s="9"/>
      <c r="E191" s="9"/>
      <c r="R191" s="9"/>
      <c r="S191" s="9"/>
    </row>
    <row r="192">
      <c r="D192" s="9"/>
      <c r="E192" s="9"/>
      <c r="R192" s="9"/>
      <c r="S192" s="9"/>
    </row>
    <row r="193">
      <c r="D193" s="9"/>
      <c r="E193" s="9"/>
      <c r="R193" s="9"/>
      <c r="S193" s="9"/>
    </row>
    <row r="194">
      <c r="D194" s="9"/>
      <c r="E194" s="9"/>
      <c r="R194" s="9"/>
      <c r="S194" s="9"/>
    </row>
    <row r="195">
      <c r="D195" s="9"/>
      <c r="E195" s="9"/>
      <c r="R195" s="9"/>
      <c r="S195" s="9"/>
    </row>
    <row r="196">
      <c r="D196" s="9"/>
      <c r="E196" s="9"/>
      <c r="R196" s="9"/>
      <c r="S196" s="9"/>
    </row>
    <row r="197">
      <c r="D197" s="9"/>
      <c r="E197" s="9"/>
      <c r="R197" s="9"/>
      <c r="S197" s="9"/>
    </row>
    <row r="198">
      <c r="D198" s="9"/>
      <c r="E198" s="9"/>
      <c r="R198" s="9"/>
      <c r="S198" s="9"/>
    </row>
    <row r="199">
      <c r="D199" s="9"/>
      <c r="E199" s="9"/>
      <c r="R199" s="9"/>
      <c r="S199" s="9"/>
    </row>
    <row r="200">
      <c r="D200" s="9"/>
      <c r="E200" s="9"/>
      <c r="R200" s="9"/>
      <c r="S200" s="9"/>
    </row>
    <row r="201">
      <c r="D201" s="9"/>
      <c r="E201" s="9"/>
      <c r="R201" s="9"/>
      <c r="S201" s="9"/>
    </row>
    <row r="202">
      <c r="D202" s="9"/>
      <c r="E202" s="9"/>
      <c r="R202" s="9"/>
      <c r="S202" s="9"/>
    </row>
    <row r="203">
      <c r="D203" s="9"/>
      <c r="E203" s="9"/>
      <c r="R203" s="9"/>
      <c r="S203" s="9"/>
    </row>
    <row r="204">
      <c r="D204" s="9"/>
      <c r="E204" s="9"/>
      <c r="R204" s="9"/>
      <c r="S204" s="9"/>
    </row>
    <row r="205">
      <c r="D205" s="9"/>
      <c r="E205" s="9"/>
      <c r="R205" s="9"/>
      <c r="S205" s="9"/>
    </row>
    <row r="206">
      <c r="D206" s="9"/>
      <c r="E206" s="9"/>
      <c r="R206" s="9"/>
      <c r="S206" s="9"/>
    </row>
    <row r="207">
      <c r="D207" s="9"/>
      <c r="E207" s="9"/>
      <c r="R207" s="9"/>
      <c r="S207" s="9"/>
    </row>
    <row r="208">
      <c r="D208" s="9"/>
      <c r="E208" s="9"/>
      <c r="R208" s="9"/>
      <c r="S208" s="9"/>
    </row>
    <row r="209">
      <c r="D209" s="9"/>
      <c r="E209" s="9"/>
      <c r="R209" s="9"/>
      <c r="S209" s="9"/>
    </row>
    <row r="210">
      <c r="D210" s="9"/>
      <c r="E210" s="9"/>
      <c r="R210" s="9"/>
      <c r="S210" s="9"/>
    </row>
    <row r="211">
      <c r="D211" s="9"/>
      <c r="E211" s="9"/>
      <c r="R211" s="9"/>
      <c r="S211" s="9"/>
    </row>
    <row r="212">
      <c r="D212" s="9"/>
      <c r="E212" s="9"/>
      <c r="R212" s="9"/>
      <c r="S212" s="9"/>
    </row>
    <row r="213">
      <c r="D213" s="9"/>
      <c r="E213" s="9"/>
      <c r="R213" s="9"/>
      <c r="S213" s="9"/>
    </row>
    <row r="214">
      <c r="D214" s="9"/>
      <c r="E214" s="9"/>
      <c r="R214" s="9"/>
      <c r="S214" s="9"/>
    </row>
    <row r="215">
      <c r="D215" s="9"/>
      <c r="E215" s="9"/>
      <c r="R215" s="9"/>
      <c r="S215" s="9"/>
    </row>
    <row r="216">
      <c r="D216" s="9"/>
      <c r="E216" s="9"/>
      <c r="R216" s="9"/>
      <c r="S216" s="9"/>
    </row>
    <row r="217">
      <c r="D217" s="9"/>
      <c r="E217" s="9"/>
      <c r="R217" s="9"/>
      <c r="S217" s="9"/>
    </row>
    <row r="218">
      <c r="D218" s="9"/>
      <c r="E218" s="9"/>
      <c r="R218" s="9"/>
      <c r="S218" s="9"/>
    </row>
    <row r="219">
      <c r="D219" s="9"/>
      <c r="E219" s="9"/>
      <c r="R219" s="9"/>
      <c r="S219" s="9"/>
    </row>
    <row r="220">
      <c r="D220" s="9"/>
      <c r="E220" s="9"/>
      <c r="R220" s="9"/>
      <c r="S220" s="9"/>
    </row>
    <row r="221">
      <c r="D221" s="9"/>
      <c r="E221" s="9"/>
      <c r="R221" s="9"/>
      <c r="S221" s="9"/>
    </row>
    <row r="222">
      <c r="D222" s="9"/>
      <c r="E222" s="9"/>
      <c r="R222" s="9"/>
      <c r="S222" s="9"/>
    </row>
    <row r="223">
      <c r="D223" s="9"/>
      <c r="E223" s="9"/>
      <c r="R223" s="9"/>
      <c r="S223" s="9"/>
    </row>
    <row r="224">
      <c r="D224" s="9"/>
      <c r="E224" s="9"/>
      <c r="R224" s="9"/>
      <c r="S224" s="9"/>
    </row>
    <row r="225">
      <c r="D225" s="9"/>
      <c r="E225" s="9"/>
      <c r="R225" s="9"/>
      <c r="S225" s="9"/>
    </row>
    <row r="226">
      <c r="D226" s="9"/>
      <c r="E226" s="9"/>
      <c r="R226" s="9"/>
      <c r="S226" s="9"/>
    </row>
    <row r="227">
      <c r="D227" s="9"/>
      <c r="E227" s="9"/>
      <c r="R227" s="9"/>
      <c r="S227" s="9"/>
    </row>
    <row r="228">
      <c r="D228" s="9"/>
      <c r="E228" s="9"/>
      <c r="R228" s="9"/>
      <c r="S228" s="9"/>
    </row>
    <row r="229">
      <c r="D229" s="9"/>
      <c r="E229" s="9"/>
      <c r="R229" s="9"/>
      <c r="S229" s="9"/>
    </row>
    <row r="230">
      <c r="D230" s="9"/>
      <c r="E230" s="9"/>
      <c r="R230" s="9"/>
      <c r="S230" s="9"/>
    </row>
    <row r="231">
      <c r="D231" s="9"/>
      <c r="E231" s="9"/>
      <c r="R231" s="9"/>
      <c r="S231" s="9"/>
    </row>
    <row r="232">
      <c r="D232" s="9"/>
      <c r="E232" s="9"/>
      <c r="R232" s="9"/>
      <c r="S232" s="9"/>
    </row>
    <row r="233">
      <c r="D233" s="9"/>
      <c r="E233" s="9"/>
      <c r="R233" s="9"/>
      <c r="S233" s="9"/>
    </row>
    <row r="234">
      <c r="D234" s="9"/>
      <c r="E234" s="9"/>
      <c r="R234" s="9"/>
      <c r="S234" s="9"/>
    </row>
    <row r="235">
      <c r="D235" s="9"/>
      <c r="E235" s="9"/>
      <c r="R235" s="9"/>
      <c r="S235" s="9"/>
    </row>
    <row r="236">
      <c r="D236" s="9"/>
      <c r="E236" s="9"/>
      <c r="R236" s="9"/>
      <c r="S236" s="9"/>
    </row>
    <row r="237">
      <c r="D237" s="9"/>
      <c r="E237" s="9"/>
      <c r="R237" s="9"/>
      <c r="S237" s="9"/>
    </row>
    <row r="238">
      <c r="D238" s="9"/>
      <c r="E238" s="9"/>
      <c r="R238" s="9"/>
      <c r="S238" s="9"/>
    </row>
    <row r="239">
      <c r="D239" s="9"/>
      <c r="E239" s="9"/>
      <c r="R239" s="9"/>
      <c r="S239" s="9"/>
    </row>
    <row r="240">
      <c r="D240" s="9"/>
      <c r="E240" s="9"/>
      <c r="R240" s="9"/>
      <c r="S240" s="9"/>
    </row>
    <row r="241">
      <c r="D241" s="9"/>
      <c r="E241" s="9"/>
      <c r="R241" s="9"/>
      <c r="S241" s="9"/>
    </row>
    <row r="242">
      <c r="D242" s="9"/>
      <c r="E242" s="9"/>
      <c r="R242" s="9"/>
      <c r="S242" s="9"/>
    </row>
    <row r="243">
      <c r="D243" s="9"/>
      <c r="E243" s="9"/>
      <c r="R243" s="9"/>
      <c r="S243" s="9"/>
    </row>
    <row r="244">
      <c r="D244" s="9"/>
      <c r="E244" s="9"/>
      <c r="R244" s="9"/>
      <c r="S244" s="9"/>
    </row>
    <row r="245">
      <c r="D245" s="9"/>
      <c r="E245" s="9"/>
      <c r="R245" s="9"/>
      <c r="S245" s="9"/>
    </row>
    <row r="246">
      <c r="D246" s="9"/>
      <c r="E246" s="9"/>
      <c r="R246" s="9"/>
      <c r="S246" s="9"/>
    </row>
    <row r="247">
      <c r="D247" s="9"/>
      <c r="E247" s="9"/>
      <c r="R247" s="9"/>
      <c r="S247" s="9"/>
    </row>
    <row r="248">
      <c r="D248" s="9"/>
      <c r="E248" s="9"/>
      <c r="R248" s="9"/>
      <c r="S248" s="9"/>
    </row>
    <row r="249">
      <c r="D249" s="9"/>
      <c r="E249" s="9"/>
      <c r="R249" s="9"/>
      <c r="S249" s="9"/>
    </row>
    <row r="250">
      <c r="D250" s="9"/>
      <c r="E250" s="9"/>
      <c r="R250" s="9"/>
      <c r="S250" s="9"/>
    </row>
    <row r="251">
      <c r="D251" s="9"/>
      <c r="E251" s="9"/>
      <c r="R251" s="9"/>
      <c r="S251" s="9"/>
    </row>
    <row r="252">
      <c r="D252" s="9"/>
      <c r="E252" s="9"/>
      <c r="R252" s="9"/>
      <c r="S252" s="9"/>
    </row>
    <row r="253">
      <c r="D253" s="9"/>
      <c r="E253" s="9"/>
      <c r="R253" s="9"/>
      <c r="S253" s="9"/>
    </row>
    <row r="254">
      <c r="D254" s="9"/>
      <c r="E254" s="9"/>
      <c r="R254" s="9"/>
      <c r="S254" s="9"/>
    </row>
    <row r="255">
      <c r="D255" s="9"/>
      <c r="E255" s="9"/>
      <c r="R255" s="9"/>
      <c r="S255" s="9"/>
    </row>
    <row r="256">
      <c r="D256" s="9"/>
      <c r="E256" s="9"/>
      <c r="R256" s="9"/>
      <c r="S256" s="9"/>
    </row>
    <row r="257">
      <c r="D257" s="9"/>
      <c r="E257" s="9"/>
      <c r="R257" s="9"/>
      <c r="S257" s="9"/>
    </row>
    <row r="258">
      <c r="D258" s="9"/>
      <c r="E258" s="9"/>
      <c r="R258" s="9"/>
      <c r="S258" s="9"/>
    </row>
    <row r="259">
      <c r="D259" s="9"/>
      <c r="E259" s="9"/>
      <c r="R259" s="9"/>
      <c r="S259" s="9"/>
    </row>
    <row r="260">
      <c r="D260" s="9"/>
      <c r="E260" s="9"/>
      <c r="R260" s="9"/>
      <c r="S260" s="9"/>
    </row>
    <row r="261">
      <c r="D261" s="9"/>
      <c r="E261" s="9"/>
      <c r="R261" s="9"/>
      <c r="S261" s="9"/>
    </row>
    <row r="262">
      <c r="D262" s="9"/>
      <c r="E262" s="9"/>
      <c r="R262" s="9"/>
      <c r="S262" s="9"/>
    </row>
    <row r="263">
      <c r="D263" s="9"/>
      <c r="E263" s="9"/>
      <c r="R263" s="9"/>
      <c r="S263" s="9"/>
    </row>
    <row r="264">
      <c r="D264" s="9"/>
      <c r="E264" s="9"/>
      <c r="R264" s="9"/>
      <c r="S264" s="9"/>
    </row>
    <row r="265">
      <c r="D265" s="9"/>
      <c r="E265" s="9"/>
      <c r="R265" s="9"/>
      <c r="S265" s="9"/>
    </row>
    <row r="266">
      <c r="D266" s="9"/>
      <c r="E266" s="9"/>
      <c r="R266" s="9"/>
      <c r="S266" s="9"/>
    </row>
    <row r="267">
      <c r="D267" s="9"/>
      <c r="E267" s="9"/>
      <c r="R267" s="9"/>
      <c r="S267" s="9"/>
    </row>
    <row r="268">
      <c r="D268" s="9"/>
      <c r="E268" s="9"/>
      <c r="R268" s="9"/>
      <c r="S268" s="9"/>
    </row>
    <row r="269">
      <c r="D269" s="9"/>
      <c r="E269" s="9"/>
      <c r="R269" s="9"/>
      <c r="S269" s="9"/>
    </row>
    <row r="270">
      <c r="D270" s="9"/>
      <c r="E270" s="9"/>
      <c r="R270" s="9"/>
      <c r="S270" s="9"/>
    </row>
    <row r="271">
      <c r="D271" s="9"/>
      <c r="E271" s="9"/>
      <c r="R271" s="9"/>
      <c r="S271" s="9"/>
    </row>
    <row r="272">
      <c r="D272" s="9"/>
      <c r="E272" s="9"/>
      <c r="R272" s="9"/>
      <c r="S272" s="9"/>
    </row>
    <row r="273">
      <c r="D273" s="9"/>
      <c r="E273" s="9"/>
      <c r="R273" s="9"/>
      <c r="S273" s="9"/>
    </row>
    <row r="274">
      <c r="D274" s="9"/>
      <c r="E274" s="9"/>
      <c r="R274" s="9"/>
      <c r="S274" s="9"/>
    </row>
    <row r="275">
      <c r="D275" s="9"/>
      <c r="E275" s="9"/>
      <c r="R275" s="9"/>
      <c r="S275" s="9"/>
    </row>
    <row r="276">
      <c r="D276" s="9"/>
      <c r="E276" s="9"/>
      <c r="R276" s="9"/>
      <c r="S276" s="9"/>
    </row>
    <row r="277">
      <c r="D277" s="9"/>
      <c r="E277" s="9"/>
      <c r="R277" s="9"/>
      <c r="S277" s="9"/>
    </row>
    <row r="278">
      <c r="D278" s="9"/>
      <c r="E278" s="9"/>
      <c r="R278" s="9"/>
      <c r="S278" s="9"/>
    </row>
    <row r="279">
      <c r="D279" s="9"/>
      <c r="E279" s="9"/>
      <c r="R279" s="9"/>
      <c r="S279" s="9"/>
    </row>
    <row r="280">
      <c r="D280" s="9"/>
      <c r="E280" s="9"/>
      <c r="R280" s="9"/>
      <c r="S280" s="9"/>
    </row>
    <row r="281">
      <c r="D281" s="9"/>
      <c r="E281" s="9"/>
      <c r="R281" s="9"/>
      <c r="S281" s="9"/>
    </row>
    <row r="282">
      <c r="D282" s="9"/>
      <c r="E282" s="9"/>
      <c r="R282" s="9"/>
      <c r="S282" s="9"/>
    </row>
    <row r="283">
      <c r="D283" s="9"/>
      <c r="E283" s="9"/>
      <c r="R283" s="9"/>
      <c r="S283" s="9"/>
    </row>
    <row r="284">
      <c r="D284" s="9"/>
      <c r="E284" s="9"/>
      <c r="R284" s="9"/>
      <c r="S284" s="9"/>
    </row>
    <row r="285">
      <c r="D285" s="9"/>
      <c r="E285" s="9"/>
      <c r="R285" s="9"/>
      <c r="S285" s="9"/>
    </row>
    <row r="286">
      <c r="D286" s="9"/>
      <c r="E286" s="9"/>
      <c r="R286" s="9"/>
      <c r="S286" s="9"/>
    </row>
    <row r="287">
      <c r="D287" s="9"/>
      <c r="E287" s="9"/>
      <c r="R287" s="9"/>
      <c r="S287" s="9"/>
    </row>
    <row r="288">
      <c r="D288" s="9"/>
      <c r="E288" s="9"/>
      <c r="R288" s="9"/>
      <c r="S288" s="9"/>
    </row>
    <row r="289">
      <c r="D289" s="9"/>
      <c r="E289" s="9"/>
      <c r="R289" s="9"/>
      <c r="S289" s="9"/>
    </row>
    <row r="290">
      <c r="D290" s="9"/>
      <c r="E290" s="9"/>
      <c r="R290" s="9"/>
      <c r="S290" s="9"/>
    </row>
    <row r="291">
      <c r="D291" s="9"/>
      <c r="E291" s="9"/>
      <c r="R291" s="9"/>
      <c r="S291" s="9"/>
    </row>
    <row r="292">
      <c r="D292" s="9"/>
      <c r="E292" s="9"/>
      <c r="R292" s="9"/>
      <c r="S292" s="9"/>
    </row>
    <row r="293">
      <c r="D293" s="9"/>
      <c r="E293" s="9"/>
      <c r="R293" s="9"/>
      <c r="S293" s="9"/>
    </row>
    <row r="294">
      <c r="D294" s="9"/>
      <c r="E294" s="9"/>
      <c r="R294" s="9"/>
      <c r="S294" s="9"/>
    </row>
    <row r="295">
      <c r="D295" s="9"/>
      <c r="E295" s="9"/>
      <c r="R295" s="9"/>
      <c r="S295" s="9"/>
    </row>
    <row r="296">
      <c r="D296" s="9"/>
      <c r="E296" s="9"/>
      <c r="R296" s="9"/>
      <c r="S296" s="9"/>
    </row>
    <row r="297">
      <c r="D297" s="9"/>
      <c r="E297" s="9"/>
      <c r="R297" s="9"/>
      <c r="S297" s="9"/>
    </row>
    <row r="298">
      <c r="D298" s="9"/>
      <c r="E298" s="9"/>
      <c r="R298" s="9"/>
      <c r="S298" s="9"/>
    </row>
    <row r="299">
      <c r="D299" s="9"/>
      <c r="E299" s="9"/>
      <c r="R299" s="9"/>
      <c r="S299" s="9"/>
    </row>
    <row r="300">
      <c r="D300" s="9"/>
      <c r="E300" s="9"/>
      <c r="R300" s="9"/>
      <c r="S300" s="9"/>
    </row>
    <row r="301">
      <c r="D301" s="9"/>
      <c r="E301" s="9"/>
      <c r="R301" s="9"/>
      <c r="S301" s="9"/>
    </row>
    <row r="302">
      <c r="D302" s="9"/>
      <c r="E302" s="9"/>
      <c r="R302" s="9"/>
      <c r="S302" s="9"/>
    </row>
    <row r="303">
      <c r="D303" s="9"/>
      <c r="E303" s="9"/>
      <c r="R303" s="9"/>
      <c r="S303" s="9"/>
    </row>
    <row r="304">
      <c r="D304" s="9"/>
      <c r="E304" s="9"/>
      <c r="R304" s="9"/>
      <c r="S304" s="9"/>
    </row>
    <row r="305">
      <c r="D305" s="9"/>
      <c r="E305" s="9"/>
      <c r="R305" s="9"/>
      <c r="S305" s="9"/>
    </row>
    <row r="306">
      <c r="D306" s="9"/>
      <c r="E306" s="9"/>
      <c r="R306" s="9"/>
      <c r="S306" s="9"/>
    </row>
    <row r="307">
      <c r="D307" s="9"/>
      <c r="E307" s="9"/>
      <c r="R307" s="9"/>
      <c r="S307" s="9"/>
    </row>
    <row r="308">
      <c r="D308" s="9"/>
      <c r="E308" s="9"/>
      <c r="R308" s="9"/>
      <c r="S308" s="9"/>
    </row>
    <row r="309">
      <c r="D309" s="9"/>
      <c r="E309" s="9"/>
      <c r="R309" s="9"/>
      <c r="S309" s="9"/>
    </row>
    <row r="310">
      <c r="D310" s="9"/>
      <c r="E310" s="9"/>
      <c r="R310" s="9"/>
      <c r="S310" s="9"/>
    </row>
    <row r="311">
      <c r="D311" s="9"/>
      <c r="E311" s="9"/>
      <c r="R311" s="9"/>
      <c r="S311" s="9"/>
    </row>
    <row r="312">
      <c r="D312" s="9"/>
      <c r="E312" s="9"/>
      <c r="R312" s="9"/>
      <c r="S312" s="9"/>
    </row>
    <row r="313">
      <c r="D313" s="9"/>
      <c r="E313" s="9"/>
      <c r="R313" s="9"/>
      <c r="S313" s="9"/>
    </row>
    <row r="314">
      <c r="D314" s="9"/>
      <c r="E314" s="9"/>
      <c r="R314" s="9"/>
      <c r="S314" s="9"/>
    </row>
    <row r="315">
      <c r="D315" s="9"/>
      <c r="E315" s="9"/>
      <c r="R315" s="9"/>
      <c r="S315" s="9"/>
    </row>
    <row r="316">
      <c r="D316" s="9"/>
      <c r="E316" s="9"/>
      <c r="R316" s="9"/>
      <c r="S316" s="9"/>
    </row>
    <row r="317">
      <c r="D317" s="9"/>
      <c r="E317" s="9"/>
      <c r="R317" s="9"/>
      <c r="S317" s="9"/>
    </row>
    <row r="318">
      <c r="D318" s="9"/>
      <c r="E318" s="9"/>
      <c r="R318" s="9"/>
      <c r="S318" s="9"/>
    </row>
    <row r="319">
      <c r="D319" s="9"/>
      <c r="E319" s="9"/>
      <c r="R319" s="9"/>
      <c r="S319" s="9"/>
    </row>
    <row r="320">
      <c r="D320" s="9"/>
      <c r="E320" s="9"/>
      <c r="R320" s="9"/>
      <c r="S320" s="9"/>
    </row>
    <row r="321">
      <c r="D321" s="9"/>
      <c r="E321" s="9"/>
      <c r="R321" s="9"/>
      <c r="S321" s="9"/>
    </row>
    <row r="322">
      <c r="D322" s="9"/>
      <c r="E322" s="9"/>
      <c r="R322" s="9"/>
      <c r="S322" s="9"/>
    </row>
    <row r="323">
      <c r="D323" s="9"/>
      <c r="E323" s="9"/>
      <c r="R323" s="9"/>
      <c r="S323" s="9"/>
    </row>
    <row r="324">
      <c r="D324" s="9"/>
      <c r="E324" s="9"/>
      <c r="R324" s="9"/>
      <c r="S324" s="9"/>
    </row>
    <row r="325">
      <c r="D325" s="9"/>
      <c r="E325" s="9"/>
      <c r="R325" s="9"/>
      <c r="S325" s="9"/>
    </row>
    <row r="326">
      <c r="D326" s="9"/>
      <c r="E326" s="9"/>
      <c r="R326" s="9"/>
      <c r="S326" s="9"/>
    </row>
    <row r="327">
      <c r="D327" s="9"/>
      <c r="E327" s="9"/>
      <c r="R327" s="9"/>
      <c r="S327" s="9"/>
    </row>
    <row r="328">
      <c r="D328" s="9"/>
      <c r="E328" s="9"/>
      <c r="R328" s="9"/>
      <c r="S328" s="9"/>
    </row>
    <row r="329">
      <c r="D329" s="9"/>
      <c r="E329" s="9"/>
      <c r="R329" s="9"/>
      <c r="S329" s="9"/>
    </row>
    <row r="330">
      <c r="D330" s="9"/>
      <c r="E330" s="9"/>
      <c r="R330" s="9"/>
      <c r="S330" s="9"/>
    </row>
    <row r="331">
      <c r="D331" s="9"/>
      <c r="E331" s="9"/>
      <c r="R331" s="9"/>
      <c r="S331" s="9"/>
    </row>
    <row r="332">
      <c r="D332" s="9"/>
      <c r="E332" s="9"/>
      <c r="R332" s="9"/>
      <c r="S332" s="9"/>
    </row>
    <row r="333">
      <c r="D333" s="9"/>
      <c r="E333" s="9"/>
      <c r="R333" s="9"/>
      <c r="S333" s="9"/>
    </row>
    <row r="334">
      <c r="D334" s="9"/>
      <c r="E334" s="9"/>
      <c r="R334" s="9"/>
      <c r="S334" s="9"/>
    </row>
    <row r="335">
      <c r="D335" s="9"/>
      <c r="E335" s="9"/>
      <c r="R335" s="9"/>
      <c r="S335" s="9"/>
    </row>
    <row r="336">
      <c r="D336" s="9"/>
      <c r="E336" s="9"/>
      <c r="R336" s="9"/>
      <c r="S336" s="9"/>
    </row>
    <row r="337">
      <c r="D337" s="9"/>
      <c r="E337" s="9"/>
      <c r="R337" s="9"/>
      <c r="S337" s="9"/>
    </row>
    <row r="338">
      <c r="D338" s="9"/>
      <c r="E338" s="9"/>
      <c r="R338" s="9"/>
      <c r="S338" s="9"/>
    </row>
    <row r="339">
      <c r="D339" s="9"/>
      <c r="E339" s="9"/>
      <c r="R339" s="9"/>
      <c r="S339" s="9"/>
    </row>
    <row r="340">
      <c r="D340" s="9"/>
      <c r="E340" s="9"/>
      <c r="R340" s="9"/>
      <c r="S340" s="9"/>
    </row>
    <row r="341">
      <c r="D341" s="9"/>
      <c r="E341" s="9"/>
      <c r="R341" s="9"/>
      <c r="S341" s="9"/>
    </row>
    <row r="342">
      <c r="D342" s="9"/>
      <c r="E342" s="9"/>
      <c r="R342" s="9"/>
      <c r="S342" s="9"/>
    </row>
    <row r="343">
      <c r="D343" s="9"/>
      <c r="E343" s="9"/>
      <c r="R343" s="9"/>
      <c r="S343" s="9"/>
    </row>
    <row r="344">
      <c r="D344" s="9"/>
      <c r="E344" s="9"/>
      <c r="R344" s="9"/>
      <c r="S344" s="9"/>
    </row>
    <row r="345">
      <c r="D345" s="9"/>
      <c r="E345" s="9"/>
      <c r="R345" s="9"/>
      <c r="S345" s="9"/>
    </row>
    <row r="346">
      <c r="D346" s="9"/>
      <c r="E346" s="9"/>
      <c r="R346" s="9"/>
      <c r="S346" s="9"/>
    </row>
    <row r="347">
      <c r="D347" s="9"/>
      <c r="E347" s="9"/>
      <c r="R347" s="9"/>
      <c r="S347" s="9"/>
    </row>
    <row r="348">
      <c r="D348" s="9"/>
      <c r="E348" s="9"/>
      <c r="R348" s="9"/>
      <c r="S348" s="9"/>
    </row>
    <row r="349">
      <c r="D349" s="9"/>
      <c r="E349" s="9"/>
      <c r="R349" s="9"/>
      <c r="S349" s="9"/>
    </row>
    <row r="350">
      <c r="D350" s="9"/>
      <c r="E350" s="9"/>
      <c r="R350" s="9"/>
      <c r="S350" s="9"/>
    </row>
    <row r="351">
      <c r="D351" s="9"/>
      <c r="E351" s="9"/>
      <c r="R351" s="9"/>
      <c r="S351" s="9"/>
    </row>
    <row r="352">
      <c r="D352" s="9"/>
      <c r="E352" s="9"/>
      <c r="R352" s="9"/>
      <c r="S352" s="9"/>
    </row>
    <row r="353">
      <c r="D353" s="9"/>
      <c r="E353" s="9"/>
      <c r="R353" s="9"/>
      <c r="S353" s="9"/>
    </row>
    <row r="354">
      <c r="D354" s="9"/>
      <c r="E354" s="9"/>
      <c r="R354" s="9"/>
      <c r="S354" s="9"/>
    </row>
    <row r="355">
      <c r="D355" s="9"/>
      <c r="E355" s="9"/>
      <c r="R355" s="9"/>
      <c r="S355" s="9"/>
    </row>
    <row r="356">
      <c r="D356" s="9"/>
      <c r="E356" s="9"/>
      <c r="R356" s="9"/>
      <c r="S356" s="9"/>
    </row>
    <row r="357">
      <c r="D357" s="9"/>
      <c r="E357" s="9"/>
      <c r="R357" s="9"/>
      <c r="S357" s="9"/>
    </row>
    <row r="358">
      <c r="D358" s="9"/>
      <c r="E358" s="9"/>
      <c r="R358" s="9"/>
      <c r="S358" s="9"/>
    </row>
    <row r="359">
      <c r="D359" s="9"/>
      <c r="E359" s="9"/>
      <c r="R359" s="9"/>
      <c r="S359" s="9"/>
    </row>
    <row r="360">
      <c r="D360" s="9"/>
      <c r="E360" s="9"/>
      <c r="R360" s="9"/>
      <c r="S360" s="9"/>
    </row>
    <row r="361">
      <c r="D361" s="9"/>
      <c r="E361" s="9"/>
      <c r="R361" s="9"/>
      <c r="S361" s="9"/>
    </row>
    <row r="362">
      <c r="D362" s="9"/>
      <c r="E362" s="9"/>
      <c r="R362" s="9"/>
      <c r="S362" s="9"/>
    </row>
    <row r="363">
      <c r="D363" s="9"/>
      <c r="E363" s="9"/>
      <c r="R363" s="9"/>
      <c r="S363" s="9"/>
    </row>
    <row r="364">
      <c r="D364" s="9"/>
      <c r="E364" s="9"/>
      <c r="R364" s="9"/>
      <c r="S364" s="9"/>
    </row>
    <row r="365">
      <c r="D365" s="9"/>
      <c r="E365" s="9"/>
      <c r="R365" s="9"/>
      <c r="S365" s="9"/>
    </row>
    <row r="366">
      <c r="D366" s="9"/>
      <c r="E366" s="9"/>
      <c r="R366" s="9"/>
      <c r="S366" s="9"/>
    </row>
    <row r="367">
      <c r="D367" s="9"/>
      <c r="E367" s="9"/>
      <c r="R367" s="9"/>
      <c r="S367" s="9"/>
    </row>
    <row r="368">
      <c r="D368" s="9"/>
      <c r="E368" s="9"/>
      <c r="R368" s="9"/>
      <c r="S368" s="9"/>
    </row>
    <row r="369">
      <c r="D369" s="9"/>
      <c r="E369" s="9"/>
      <c r="R369" s="9"/>
      <c r="S369" s="9"/>
    </row>
    <row r="370">
      <c r="D370" s="9"/>
      <c r="E370" s="9"/>
      <c r="R370" s="9"/>
      <c r="S370" s="9"/>
    </row>
    <row r="371">
      <c r="D371" s="9"/>
      <c r="E371" s="9"/>
      <c r="R371" s="9"/>
      <c r="S371" s="9"/>
    </row>
    <row r="372">
      <c r="D372" s="9"/>
      <c r="E372" s="9"/>
      <c r="R372" s="9"/>
      <c r="S372" s="9"/>
    </row>
    <row r="373">
      <c r="D373" s="9"/>
      <c r="E373" s="9"/>
      <c r="R373" s="9"/>
      <c r="S373" s="9"/>
    </row>
    <row r="374">
      <c r="D374" s="9"/>
      <c r="E374" s="9"/>
      <c r="R374" s="9"/>
      <c r="S374" s="9"/>
    </row>
    <row r="375">
      <c r="D375" s="9"/>
      <c r="E375" s="9"/>
      <c r="R375" s="9"/>
      <c r="S375" s="9"/>
    </row>
    <row r="376">
      <c r="D376" s="9"/>
      <c r="E376" s="9"/>
      <c r="R376" s="9"/>
      <c r="S376" s="9"/>
    </row>
    <row r="377">
      <c r="D377" s="9"/>
      <c r="E377" s="9"/>
      <c r="R377" s="9"/>
      <c r="S377" s="9"/>
    </row>
    <row r="378">
      <c r="D378" s="9"/>
      <c r="E378" s="9"/>
      <c r="R378" s="9"/>
      <c r="S378" s="9"/>
    </row>
    <row r="379">
      <c r="D379" s="9"/>
      <c r="E379" s="9"/>
      <c r="R379" s="9"/>
      <c r="S379" s="9"/>
    </row>
    <row r="380">
      <c r="D380" s="9"/>
      <c r="E380" s="9"/>
      <c r="R380" s="9"/>
      <c r="S380" s="9"/>
    </row>
    <row r="381">
      <c r="D381" s="9"/>
      <c r="E381" s="9"/>
      <c r="R381" s="9"/>
      <c r="S381" s="9"/>
    </row>
    <row r="382">
      <c r="D382" s="9"/>
      <c r="E382" s="9"/>
      <c r="R382" s="9"/>
      <c r="S382" s="9"/>
    </row>
    <row r="383">
      <c r="D383" s="9"/>
      <c r="E383" s="9"/>
      <c r="R383" s="9"/>
      <c r="S383" s="9"/>
    </row>
    <row r="384">
      <c r="D384" s="9"/>
      <c r="E384" s="9"/>
      <c r="R384" s="9"/>
      <c r="S384" s="9"/>
    </row>
    <row r="385">
      <c r="D385" s="9"/>
      <c r="E385" s="9"/>
      <c r="R385" s="9"/>
      <c r="S385" s="9"/>
    </row>
    <row r="386">
      <c r="D386" s="9"/>
      <c r="E386" s="9"/>
      <c r="R386" s="9"/>
      <c r="S386" s="9"/>
    </row>
    <row r="387">
      <c r="D387" s="9"/>
      <c r="E387" s="9"/>
      <c r="R387" s="9"/>
      <c r="S387" s="9"/>
    </row>
    <row r="388">
      <c r="D388" s="9"/>
      <c r="E388" s="9"/>
      <c r="R388" s="9"/>
      <c r="S388" s="9"/>
    </row>
    <row r="389">
      <c r="D389" s="9"/>
      <c r="E389" s="9"/>
      <c r="R389" s="9"/>
      <c r="S389" s="9"/>
    </row>
    <row r="390">
      <c r="D390" s="9"/>
      <c r="E390" s="9"/>
      <c r="R390" s="9"/>
      <c r="S390" s="9"/>
    </row>
    <row r="391">
      <c r="D391" s="9"/>
      <c r="E391" s="9"/>
      <c r="R391" s="9"/>
      <c r="S391" s="9"/>
    </row>
    <row r="392">
      <c r="D392" s="9"/>
      <c r="E392" s="9"/>
      <c r="R392" s="9"/>
      <c r="S392" s="9"/>
    </row>
    <row r="393">
      <c r="D393" s="9"/>
      <c r="E393" s="9"/>
      <c r="R393" s="9"/>
      <c r="S393" s="9"/>
    </row>
    <row r="394">
      <c r="D394" s="9"/>
      <c r="E394" s="9"/>
      <c r="R394" s="9"/>
      <c r="S394" s="9"/>
    </row>
    <row r="395">
      <c r="D395" s="9"/>
      <c r="E395" s="9"/>
      <c r="R395" s="9"/>
      <c r="S395" s="9"/>
    </row>
    <row r="396">
      <c r="D396" s="9"/>
      <c r="E396" s="9"/>
      <c r="R396" s="9"/>
      <c r="S396" s="9"/>
    </row>
    <row r="397">
      <c r="D397" s="9"/>
      <c r="E397" s="9"/>
      <c r="R397" s="9"/>
      <c r="S397" s="9"/>
    </row>
    <row r="398">
      <c r="D398" s="9"/>
      <c r="E398" s="9"/>
      <c r="R398" s="9"/>
      <c r="S398" s="9"/>
    </row>
    <row r="399">
      <c r="D399" s="9"/>
      <c r="E399" s="9"/>
      <c r="R399" s="9"/>
      <c r="S399" s="9"/>
    </row>
    <row r="400">
      <c r="D400" s="9"/>
      <c r="E400" s="9"/>
      <c r="R400" s="9"/>
      <c r="S400" s="9"/>
    </row>
    <row r="401">
      <c r="D401" s="9"/>
      <c r="E401" s="9"/>
      <c r="R401" s="9"/>
      <c r="S401" s="9"/>
    </row>
    <row r="402">
      <c r="D402" s="9"/>
      <c r="E402" s="9"/>
      <c r="R402" s="9"/>
      <c r="S402" s="9"/>
    </row>
    <row r="403">
      <c r="D403" s="9"/>
      <c r="E403" s="9"/>
      <c r="R403" s="9"/>
      <c r="S403" s="9"/>
    </row>
    <row r="404">
      <c r="D404" s="9"/>
      <c r="E404" s="9"/>
      <c r="R404" s="9"/>
      <c r="S404" s="9"/>
    </row>
    <row r="405">
      <c r="D405" s="9"/>
      <c r="E405" s="9"/>
      <c r="R405" s="9"/>
      <c r="S405" s="9"/>
    </row>
    <row r="406">
      <c r="D406" s="9"/>
      <c r="E406" s="9"/>
      <c r="R406" s="9"/>
      <c r="S406" s="9"/>
    </row>
    <row r="407">
      <c r="D407" s="9"/>
      <c r="E407" s="9"/>
      <c r="R407" s="9"/>
      <c r="S407" s="9"/>
    </row>
    <row r="408">
      <c r="D408" s="9"/>
      <c r="E408" s="9"/>
      <c r="R408" s="9"/>
      <c r="S408" s="9"/>
    </row>
    <row r="409">
      <c r="D409" s="9"/>
      <c r="E409" s="9"/>
      <c r="R409" s="9"/>
      <c r="S409" s="9"/>
    </row>
    <row r="410">
      <c r="D410" s="9"/>
      <c r="E410" s="9"/>
      <c r="R410" s="9"/>
      <c r="S410" s="9"/>
    </row>
    <row r="411">
      <c r="D411" s="9"/>
      <c r="E411" s="9"/>
      <c r="R411" s="9"/>
      <c r="S411" s="9"/>
    </row>
    <row r="412">
      <c r="D412" s="9"/>
      <c r="E412" s="9"/>
      <c r="R412" s="9"/>
      <c r="S412" s="9"/>
    </row>
    <row r="413">
      <c r="D413" s="9"/>
      <c r="E413" s="9"/>
      <c r="R413" s="9"/>
      <c r="S413" s="9"/>
    </row>
    <row r="414">
      <c r="D414" s="9"/>
      <c r="E414" s="9"/>
      <c r="R414" s="9"/>
      <c r="S414" s="9"/>
    </row>
    <row r="415">
      <c r="D415" s="9"/>
      <c r="E415" s="9"/>
      <c r="R415" s="9"/>
      <c r="S415" s="9"/>
    </row>
    <row r="416">
      <c r="D416" s="9"/>
      <c r="E416" s="9"/>
      <c r="R416" s="9"/>
      <c r="S416" s="9"/>
    </row>
    <row r="417">
      <c r="D417" s="9"/>
      <c r="E417" s="9"/>
      <c r="R417" s="9"/>
      <c r="S417" s="9"/>
    </row>
    <row r="418">
      <c r="D418" s="9"/>
      <c r="E418" s="9"/>
      <c r="R418" s="9"/>
      <c r="S418" s="9"/>
    </row>
    <row r="419">
      <c r="D419" s="9"/>
      <c r="E419" s="9"/>
      <c r="R419" s="9"/>
      <c r="S419" s="9"/>
    </row>
    <row r="420">
      <c r="D420" s="9"/>
      <c r="E420" s="9"/>
      <c r="R420" s="9"/>
      <c r="S420" s="9"/>
    </row>
    <row r="421">
      <c r="D421" s="9"/>
      <c r="E421" s="9"/>
      <c r="R421" s="9"/>
      <c r="S421" s="9"/>
    </row>
    <row r="422">
      <c r="D422" s="9"/>
      <c r="E422" s="9"/>
      <c r="R422" s="9"/>
      <c r="S422" s="9"/>
    </row>
    <row r="423">
      <c r="D423" s="9"/>
      <c r="E423" s="9"/>
      <c r="R423" s="9"/>
      <c r="S423" s="9"/>
    </row>
    <row r="424">
      <c r="D424" s="9"/>
      <c r="E424" s="9"/>
      <c r="R424" s="9"/>
      <c r="S424" s="9"/>
    </row>
    <row r="425">
      <c r="D425" s="9"/>
      <c r="E425" s="9"/>
      <c r="R425" s="9"/>
      <c r="S425" s="9"/>
    </row>
    <row r="426">
      <c r="D426" s="9"/>
      <c r="E426" s="9"/>
      <c r="R426" s="9"/>
      <c r="S426" s="9"/>
    </row>
    <row r="427">
      <c r="D427" s="9"/>
      <c r="E427" s="9"/>
      <c r="R427" s="9"/>
      <c r="S427" s="9"/>
    </row>
    <row r="428">
      <c r="D428" s="9"/>
      <c r="E428" s="9"/>
      <c r="R428" s="9"/>
      <c r="S428" s="9"/>
    </row>
    <row r="429">
      <c r="D429" s="9"/>
      <c r="E429" s="9"/>
      <c r="R429" s="9"/>
      <c r="S429" s="9"/>
    </row>
    <row r="430">
      <c r="D430" s="9"/>
      <c r="E430" s="9"/>
      <c r="R430" s="9"/>
      <c r="S430" s="9"/>
    </row>
    <row r="431">
      <c r="D431" s="9"/>
      <c r="E431" s="9"/>
      <c r="R431" s="9"/>
      <c r="S431" s="9"/>
    </row>
    <row r="432">
      <c r="D432" s="9"/>
      <c r="E432" s="9"/>
      <c r="R432" s="9"/>
      <c r="S432" s="9"/>
    </row>
    <row r="433">
      <c r="D433" s="9"/>
      <c r="E433" s="9"/>
      <c r="R433" s="9"/>
      <c r="S433" s="9"/>
    </row>
    <row r="434">
      <c r="D434" s="9"/>
      <c r="E434" s="9"/>
      <c r="R434" s="9"/>
      <c r="S434" s="9"/>
    </row>
    <row r="435">
      <c r="D435" s="9"/>
      <c r="E435" s="9"/>
      <c r="R435" s="9"/>
      <c r="S435" s="9"/>
    </row>
    <row r="436">
      <c r="D436" s="9"/>
      <c r="E436" s="9"/>
      <c r="R436" s="9"/>
      <c r="S436" s="9"/>
    </row>
    <row r="437">
      <c r="D437" s="9"/>
      <c r="E437" s="9"/>
      <c r="R437" s="9"/>
      <c r="S437" s="9"/>
    </row>
    <row r="438">
      <c r="D438" s="9"/>
      <c r="E438" s="9"/>
      <c r="R438" s="9"/>
      <c r="S438" s="9"/>
    </row>
    <row r="439">
      <c r="D439" s="9"/>
      <c r="E439" s="9"/>
      <c r="R439" s="9"/>
      <c r="S439" s="9"/>
    </row>
    <row r="440">
      <c r="D440" s="9"/>
      <c r="E440" s="9"/>
      <c r="R440" s="9"/>
      <c r="S440" s="9"/>
    </row>
    <row r="441">
      <c r="D441" s="9"/>
      <c r="E441" s="9"/>
      <c r="R441" s="9"/>
      <c r="S441" s="9"/>
    </row>
    <row r="442">
      <c r="D442" s="9"/>
      <c r="E442" s="9"/>
      <c r="R442" s="9"/>
      <c r="S442" s="9"/>
    </row>
    <row r="443">
      <c r="D443" s="9"/>
      <c r="E443" s="9"/>
      <c r="R443" s="9"/>
      <c r="S443" s="9"/>
    </row>
    <row r="444">
      <c r="D444" s="9"/>
      <c r="E444" s="9"/>
      <c r="R444" s="9"/>
      <c r="S444" s="9"/>
    </row>
    <row r="445">
      <c r="D445" s="9"/>
      <c r="E445" s="9"/>
      <c r="R445" s="9"/>
      <c r="S445" s="9"/>
    </row>
    <row r="446">
      <c r="D446" s="9"/>
      <c r="E446" s="9"/>
      <c r="R446" s="9"/>
      <c r="S446" s="9"/>
    </row>
    <row r="447">
      <c r="D447" s="9"/>
      <c r="E447" s="9"/>
      <c r="R447" s="9"/>
      <c r="S447" s="9"/>
    </row>
    <row r="448">
      <c r="D448" s="9"/>
      <c r="E448" s="9"/>
      <c r="R448" s="9"/>
      <c r="S448" s="9"/>
    </row>
    <row r="449">
      <c r="D449" s="9"/>
      <c r="E449" s="9"/>
      <c r="R449" s="9"/>
      <c r="S449" s="9"/>
    </row>
    <row r="450">
      <c r="D450" s="9"/>
      <c r="E450" s="9"/>
      <c r="R450" s="9"/>
      <c r="S450" s="9"/>
    </row>
    <row r="451">
      <c r="D451" s="9"/>
      <c r="E451" s="9"/>
      <c r="R451" s="9"/>
      <c r="S451" s="9"/>
    </row>
    <row r="452">
      <c r="D452" s="9"/>
      <c r="E452" s="9"/>
      <c r="R452" s="9"/>
      <c r="S452" s="9"/>
    </row>
    <row r="453">
      <c r="D453" s="9"/>
      <c r="E453" s="9"/>
      <c r="R453" s="9"/>
      <c r="S453" s="9"/>
    </row>
    <row r="454">
      <c r="D454" s="9"/>
      <c r="E454" s="9"/>
      <c r="R454" s="9"/>
      <c r="S454" s="9"/>
    </row>
    <row r="455">
      <c r="D455" s="9"/>
      <c r="E455" s="9"/>
      <c r="R455" s="9"/>
      <c r="S455" s="9"/>
    </row>
    <row r="456">
      <c r="D456" s="9"/>
      <c r="E456" s="9"/>
      <c r="R456" s="9"/>
      <c r="S456" s="9"/>
    </row>
    <row r="457">
      <c r="D457" s="9"/>
      <c r="E457" s="9"/>
      <c r="R457" s="9"/>
      <c r="S457" s="9"/>
    </row>
    <row r="458">
      <c r="D458" s="9"/>
      <c r="E458" s="9"/>
      <c r="R458" s="9"/>
      <c r="S458" s="9"/>
    </row>
    <row r="459">
      <c r="D459" s="9"/>
      <c r="E459" s="9"/>
      <c r="R459" s="9"/>
      <c r="S459" s="9"/>
    </row>
    <row r="460">
      <c r="D460" s="9"/>
      <c r="E460" s="9"/>
      <c r="R460" s="9"/>
      <c r="S460" s="9"/>
    </row>
    <row r="461">
      <c r="D461" s="9"/>
      <c r="E461" s="9"/>
      <c r="R461" s="9"/>
      <c r="S461" s="9"/>
    </row>
    <row r="462">
      <c r="D462" s="9"/>
      <c r="E462" s="9"/>
      <c r="R462" s="9"/>
      <c r="S462" s="9"/>
    </row>
    <row r="463">
      <c r="D463" s="9"/>
      <c r="E463" s="9"/>
      <c r="R463" s="9"/>
      <c r="S463" s="9"/>
    </row>
    <row r="464">
      <c r="D464" s="9"/>
      <c r="E464" s="9"/>
      <c r="R464" s="9"/>
      <c r="S464" s="9"/>
    </row>
    <row r="465">
      <c r="D465" s="9"/>
      <c r="E465" s="9"/>
      <c r="R465" s="9"/>
      <c r="S465" s="9"/>
    </row>
    <row r="466">
      <c r="D466" s="9"/>
      <c r="E466" s="9"/>
      <c r="R466" s="9"/>
      <c r="S466" s="9"/>
    </row>
    <row r="467">
      <c r="D467" s="9"/>
      <c r="E467" s="9"/>
      <c r="R467" s="9"/>
      <c r="S467" s="9"/>
    </row>
    <row r="468">
      <c r="D468" s="9"/>
      <c r="E468" s="9"/>
      <c r="R468" s="9"/>
      <c r="S468" s="9"/>
    </row>
    <row r="469">
      <c r="D469" s="9"/>
      <c r="E469" s="9"/>
      <c r="R469" s="9"/>
      <c r="S469" s="9"/>
    </row>
    <row r="470">
      <c r="D470" s="9"/>
      <c r="E470" s="9"/>
      <c r="R470" s="9"/>
      <c r="S470" s="9"/>
    </row>
    <row r="471">
      <c r="D471" s="9"/>
      <c r="E471" s="9"/>
      <c r="R471" s="9"/>
      <c r="S471" s="9"/>
    </row>
    <row r="472">
      <c r="D472" s="9"/>
      <c r="E472" s="9"/>
      <c r="R472" s="9"/>
      <c r="S472" s="9"/>
    </row>
    <row r="473">
      <c r="D473" s="9"/>
      <c r="E473" s="9"/>
      <c r="R473" s="9"/>
      <c r="S473" s="9"/>
    </row>
    <row r="474">
      <c r="D474" s="9"/>
      <c r="E474" s="9"/>
      <c r="R474" s="9"/>
      <c r="S474" s="9"/>
    </row>
    <row r="475">
      <c r="D475" s="9"/>
      <c r="E475" s="9"/>
      <c r="R475" s="9"/>
      <c r="S475" s="9"/>
    </row>
    <row r="476">
      <c r="D476" s="9"/>
      <c r="E476" s="9"/>
      <c r="R476" s="9"/>
      <c r="S476" s="9"/>
    </row>
    <row r="477">
      <c r="D477" s="9"/>
      <c r="E477" s="9"/>
      <c r="R477" s="9"/>
      <c r="S477" s="9"/>
    </row>
    <row r="478">
      <c r="D478" s="9"/>
      <c r="E478" s="9"/>
      <c r="R478" s="9"/>
      <c r="S478" s="9"/>
    </row>
    <row r="479">
      <c r="D479" s="9"/>
      <c r="E479" s="9"/>
      <c r="R479" s="9"/>
      <c r="S479" s="9"/>
    </row>
    <row r="480">
      <c r="D480" s="9"/>
      <c r="E480" s="9"/>
      <c r="R480" s="9"/>
      <c r="S480" s="9"/>
    </row>
    <row r="481">
      <c r="D481" s="9"/>
      <c r="E481" s="9"/>
      <c r="R481" s="9"/>
      <c r="S481" s="9"/>
    </row>
    <row r="482">
      <c r="D482" s="9"/>
      <c r="E482" s="9"/>
      <c r="R482" s="9"/>
      <c r="S482" s="9"/>
    </row>
    <row r="483">
      <c r="D483" s="9"/>
      <c r="E483" s="9"/>
      <c r="R483" s="9"/>
      <c r="S483" s="9"/>
    </row>
    <row r="484">
      <c r="D484" s="9"/>
      <c r="E484" s="9"/>
      <c r="R484" s="9"/>
      <c r="S484" s="9"/>
    </row>
    <row r="485">
      <c r="D485" s="9"/>
      <c r="E485" s="9"/>
      <c r="R485" s="9"/>
      <c r="S485" s="9"/>
    </row>
    <row r="486">
      <c r="D486" s="9"/>
      <c r="E486" s="9"/>
      <c r="R486" s="9"/>
      <c r="S486" s="9"/>
    </row>
    <row r="487">
      <c r="D487" s="9"/>
      <c r="E487" s="9"/>
      <c r="R487" s="9"/>
      <c r="S487" s="9"/>
    </row>
    <row r="488">
      <c r="D488" s="9"/>
      <c r="E488" s="9"/>
      <c r="R488" s="9"/>
      <c r="S488" s="9"/>
    </row>
    <row r="489">
      <c r="D489" s="9"/>
      <c r="E489" s="9"/>
      <c r="R489" s="9"/>
      <c r="S489" s="9"/>
    </row>
    <row r="490">
      <c r="D490" s="9"/>
      <c r="E490" s="9"/>
      <c r="R490" s="9"/>
      <c r="S490" s="9"/>
    </row>
    <row r="491">
      <c r="D491" s="9"/>
      <c r="E491" s="9"/>
      <c r="R491" s="9"/>
      <c r="S491" s="9"/>
    </row>
    <row r="492">
      <c r="D492" s="9"/>
      <c r="E492" s="9"/>
      <c r="R492" s="9"/>
      <c r="S492" s="9"/>
    </row>
    <row r="493">
      <c r="D493" s="9"/>
      <c r="E493" s="9"/>
      <c r="R493" s="9"/>
      <c r="S493" s="9"/>
    </row>
    <row r="494">
      <c r="D494" s="9"/>
      <c r="E494" s="9"/>
      <c r="R494" s="9"/>
      <c r="S494" s="9"/>
    </row>
    <row r="495">
      <c r="D495" s="9"/>
      <c r="E495" s="9"/>
      <c r="R495" s="9"/>
      <c r="S495" s="9"/>
    </row>
    <row r="496">
      <c r="D496" s="9"/>
      <c r="E496" s="9"/>
      <c r="R496" s="9"/>
      <c r="S496" s="9"/>
    </row>
    <row r="497">
      <c r="D497" s="9"/>
      <c r="E497" s="9"/>
      <c r="R497" s="9"/>
      <c r="S497" s="9"/>
    </row>
    <row r="498">
      <c r="D498" s="9"/>
      <c r="E498" s="9"/>
      <c r="R498" s="9"/>
      <c r="S498" s="9"/>
    </row>
    <row r="499">
      <c r="D499" s="9"/>
      <c r="E499" s="9"/>
      <c r="R499" s="9"/>
      <c r="S499" s="9"/>
    </row>
    <row r="500">
      <c r="D500" s="9"/>
      <c r="E500" s="9"/>
      <c r="R500" s="9"/>
      <c r="S500" s="9"/>
    </row>
    <row r="501">
      <c r="D501" s="9"/>
      <c r="E501" s="9"/>
      <c r="R501" s="9"/>
      <c r="S501" s="9"/>
    </row>
    <row r="502">
      <c r="D502" s="9"/>
      <c r="E502" s="9"/>
      <c r="R502" s="9"/>
      <c r="S502" s="9"/>
    </row>
    <row r="503">
      <c r="D503" s="9"/>
      <c r="E503" s="9"/>
      <c r="R503" s="9"/>
      <c r="S503" s="9"/>
    </row>
    <row r="504">
      <c r="D504" s="9"/>
      <c r="E504" s="9"/>
      <c r="R504" s="9"/>
      <c r="S504" s="9"/>
    </row>
    <row r="505">
      <c r="D505" s="9"/>
      <c r="E505" s="9"/>
      <c r="R505" s="9"/>
      <c r="S505" s="9"/>
    </row>
    <row r="506">
      <c r="D506" s="9"/>
      <c r="E506" s="9"/>
      <c r="R506" s="9"/>
      <c r="S506" s="9"/>
    </row>
    <row r="507">
      <c r="D507" s="9"/>
      <c r="E507" s="9"/>
      <c r="R507" s="9"/>
      <c r="S507" s="9"/>
    </row>
    <row r="508">
      <c r="D508" s="9"/>
      <c r="E508" s="9"/>
      <c r="R508" s="9"/>
      <c r="S508" s="9"/>
    </row>
    <row r="509">
      <c r="D509" s="9"/>
      <c r="E509" s="9"/>
      <c r="R509" s="9"/>
      <c r="S509" s="9"/>
    </row>
    <row r="510">
      <c r="D510" s="9"/>
      <c r="E510" s="9"/>
      <c r="R510" s="9"/>
      <c r="S510" s="9"/>
    </row>
    <row r="511">
      <c r="D511" s="9"/>
      <c r="E511" s="9"/>
      <c r="R511" s="9"/>
      <c r="S511" s="9"/>
    </row>
    <row r="512">
      <c r="D512" s="9"/>
      <c r="E512" s="9"/>
      <c r="R512" s="9"/>
      <c r="S512" s="9"/>
    </row>
    <row r="513">
      <c r="D513" s="9"/>
      <c r="E513" s="9"/>
      <c r="R513" s="9"/>
      <c r="S513" s="9"/>
    </row>
    <row r="514">
      <c r="D514" s="9"/>
      <c r="E514" s="9"/>
      <c r="R514" s="9"/>
      <c r="S514" s="9"/>
    </row>
    <row r="515">
      <c r="D515" s="9"/>
      <c r="E515" s="9"/>
      <c r="R515" s="9"/>
      <c r="S515" s="9"/>
    </row>
    <row r="516">
      <c r="D516" s="9"/>
      <c r="E516" s="9"/>
      <c r="R516" s="9"/>
      <c r="S516" s="9"/>
    </row>
    <row r="517">
      <c r="D517" s="9"/>
      <c r="E517" s="9"/>
      <c r="R517" s="9"/>
      <c r="S517" s="9"/>
    </row>
    <row r="518">
      <c r="D518" s="9"/>
      <c r="E518" s="9"/>
      <c r="R518" s="9"/>
      <c r="S518" s="9"/>
    </row>
    <row r="519">
      <c r="D519" s="9"/>
      <c r="E519" s="9"/>
      <c r="R519" s="9"/>
      <c r="S519" s="9"/>
    </row>
    <row r="520">
      <c r="D520" s="9"/>
      <c r="E520" s="9"/>
      <c r="R520" s="9"/>
      <c r="S520" s="9"/>
    </row>
    <row r="521">
      <c r="D521" s="9"/>
      <c r="E521" s="9"/>
      <c r="R521" s="9"/>
      <c r="S521" s="9"/>
    </row>
    <row r="522">
      <c r="D522" s="9"/>
      <c r="E522" s="9"/>
      <c r="R522" s="9"/>
      <c r="S522" s="9"/>
    </row>
    <row r="523">
      <c r="D523" s="9"/>
      <c r="E523" s="9"/>
      <c r="R523" s="9"/>
      <c r="S523" s="9"/>
    </row>
    <row r="524">
      <c r="D524" s="9"/>
      <c r="E524" s="9"/>
      <c r="R524" s="9"/>
      <c r="S524" s="9"/>
    </row>
    <row r="525">
      <c r="D525" s="9"/>
      <c r="E525" s="9"/>
      <c r="R525" s="9"/>
      <c r="S525" s="9"/>
    </row>
    <row r="526">
      <c r="D526" s="9"/>
      <c r="E526" s="9"/>
      <c r="R526" s="9"/>
      <c r="S526" s="9"/>
    </row>
    <row r="527">
      <c r="D527" s="9"/>
      <c r="E527" s="9"/>
      <c r="R527" s="9"/>
      <c r="S527" s="9"/>
    </row>
    <row r="528">
      <c r="D528" s="9"/>
      <c r="E528" s="9"/>
      <c r="R528" s="9"/>
      <c r="S528" s="9"/>
    </row>
    <row r="529">
      <c r="D529" s="9"/>
      <c r="E529" s="9"/>
      <c r="R529" s="9"/>
      <c r="S529" s="9"/>
    </row>
    <row r="530">
      <c r="D530" s="9"/>
      <c r="E530" s="9"/>
      <c r="R530" s="9"/>
      <c r="S530" s="9"/>
    </row>
    <row r="531">
      <c r="D531" s="9"/>
      <c r="E531" s="9"/>
      <c r="R531" s="9"/>
      <c r="S531" s="9"/>
    </row>
    <row r="532">
      <c r="D532" s="9"/>
      <c r="E532" s="9"/>
      <c r="R532" s="9"/>
      <c r="S532" s="9"/>
    </row>
    <row r="533">
      <c r="D533" s="9"/>
      <c r="E533" s="9"/>
      <c r="R533" s="9"/>
      <c r="S533" s="9"/>
    </row>
    <row r="534">
      <c r="D534" s="9"/>
      <c r="E534" s="9"/>
      <c r="R534" s="9"/>
      <c r="S534" s="9"/>
    </row>
    <row r="535">
      <c r="D535" s="9"/>
      <c r="E535" s="9"/>
      <c r="R535" s="9"/>
      <c r="S535" s="9"/>
    </row>
    <row r="536">
      <c r="D536" s="9"/>
      <c r="E536" s="9"/>
      <c r="R536" s="9"/>
      <c r="S536" s="9"/>
    </row>
    <row r="537">
      <c r="D537" s="9"/>
      <c r="E537" s="9"/>
      <c r="R537" s="9"/>
      <c r="S537" s="9"/>
    </row>
    <row r="538">
      <c r="D538" s="9"/>
      <c r="E538" s="9"/>
      <c r="R538" s="9"/>
      <c r="S538" s="9"/>
    </row>
    <row r="539">
      <c r="D539" s="9"/>
      <c r="E539" s="9"/>
      <c r="R539" s="9"/>
      <c r="S539" s="9"/>
    </row>
    <row r="540">
      <c r="D540" s="9"/>
      <c r="E540" s="9"/>
      <c r="R540" s="9"/>
      <c r="S540" s="9"/>
    </row>
    <row r="541">
      <c r="D541" s="9"/>
      <c r="E541" s="9"/>
      <c r="R541" s="9"/>
      <c r="S541" s="9"/>
    </row>
    <row r="542">
      <c r="D542" s="9"/>
      <c r="E542" s="9"/>
      <c r="R542" s="9"/>
      <c r="S542" s="9"/>
    </row>
    <row r="543">
      <c r="D543" s="9"/>
      <c r="E543" s="9"/>
      <c r="R543" s="9"/>
      <c r="S543" s="9"/>
    </row>
    <row r="544">
      <c r="D544" s="9"/>
      <c r="E544" s="9"/>
      <c r="R544" s="9"/>
      <c r="S544" s="9"/>
    </row>
    <row r="545">
      <c r="D545" s="9"/>
      <c r="E545" s="9"/>
      <c r="R545" s="9"/>
      <c r="S545" s="9"/>
    </row>
    <row r="546">
      <c r="D546" s="9"/>
      <c r="E546" s="9"/>
      <c r="R546" s="9"/>
      <c r="S546" s="9"/>
    </row>
    <row r="547">
      <c r="D547" s="9"/>
      <c r="E547" s="9"/>
      <c r="R547" s="9"/>
      <c r="S547" s="9"/>
    </row>
    <row r="548">
      <c r="D548" s="9"/>
      <c r="E548" s="9"/>
      <c r="R548" s="9"/>
      <c r="S548" s="9"/>
    </row>
    <row r="549">
      <c r="D549" s="9"/>
      <c r="E549" s="9"/>
      <c r="R549" s="9"/>
      <c r="S549" s="9"/>
    </row>
    <row r="550">
      <c r="D550" s="9"/>
      <c r="E550" s="9"/>
      <c r="R550" s="9"/>
      <c r="S550" s="9"/>
    </row>
    <row r="551">
      <c r="D551" s="9"/>
      <c r="E551" s="9"/>
      <c r="R551" s="9"/>
      <c r="S551" s="9"/>
    </row>
    <row r="552">
      <c r="D552" s="9"/>
      <c r="E552" s="9"/>
      <c r="R552" s="9"/>
      <c r="S552" s="9"/>
    </row>
    <row r="553">
      <c r="D553" s="9"/>
      <c r="E553" s="9"/>
      <c r="R553" s="9"/>
      <c r="S553" s="9"/>
    </row>
    <row r="554">
      <c r="D554" s="9"/>
      <c r="E554" s="9"/>
      <c r="R554" s="9"/>
      <c r="S554" s="9"/>
    </row>
    <row r="555">
      <c r="D555" s="9"/>
      <c r="E555" s="9"/>
      <c r="R555" s="9"/>
      <c r="S555" s="9"/>
    </row>
    <row r="556">
      <c r="D556" s="9"/>
      <c r="E556" s="9"/>
      <c r="R556" s="9"/>
      <c r="S556" s="9"/>
    </row>
    <row r="557">
      <c r="D557" s="9"/>
      <c r="E557" s="9"/>
      <c r="R557" s="9"/>
      <c r="S557" s="9"/>
    </row>
    <row r="558">
      <c r="D558" s="9"/>
      <c r="E558" s="9"/>
      <c r="R558" s="9"/>
      <c r="S558" s="9"/>
    </row>
    <row r="559">
      <c r="D559" s="9"/>
      <c r="E559" s="9"/>
      <c r="R559" s="9"/>
      <c r="S559" s="9"/>
    </row>
    <row r="560">
      <c r="D560" s="9"/>
      <c r="E560" s="9"/>
      <c r="R560" s="9"/>
      <c r="S560" s="9"/>
    </row>
    <row r="561">
      <c r="D561" s="9"/>
      <c r="E561" s="9"/>
      <c r="R561" s="9"/>
      <c r="S561" s="9"/>
    </row>
    <row r="562">
      <c r="D562" s="9"/>
      <c r="E562" s="9"/>
      <c r="R562" s="9"/>
      <c r="S562" s="9"/>
    </row>
    <row r="563">
      <c r="D563" s="9"/>
      <c r="E563" s="9"/>
      <c r="R563" s="9"/>
      <c r="S563" s="9"/>
    </row>
    <row r="564">
      <c r="D564" s="9"/>
      <c r="E564" s="9"/>
      <c r="R564" s="9"/>
      <c r="S564" s="9"/>
    </row>
    <row r="565">
      <c r="D565" s="9"/>
      <c r="E565" s="9"/>
      <c r="R565" s="9"/>
      <c r="S565" s="9"/>
    </row>
    <row r="566">
      <c r="D566" s="9"/>
      <c r="E566" s="9"/>
      <c r="R566" s="9"/>
      <c r="S566" s="9"/>
    </row>
    <row r="567">
      <c r="D567" s="9"/>
      <c r="E567" s="9"/>
      <c r="R567" s="9"/>
      <c r="S567" s="9"/>
    </row>
    <row r="568">
      <c r="D568" s="9"/>
      <c r="E568" s="9"/>
      <c r="R568" s="9"/>
      <c r="S568" s="9"/>
    </row>
    <row r="569">
      <c r="D569" s="9"/>
      <c r="E569" s="9"/>
      <c r="R569" s="9"/>
      <c r="S569" s="9"/>
    </row>
    <row r="570">
      <c r="D570" s="9"/>
      <c r="E570" s="9"/>
      <c r="R570" s="9"/>
      <c r="S570" s="9"/>
    </row>
    <row r="571">
      <c r="D571" s="9"/>
      <c r="E571" s="9"/>
      <c r="R571" s="9"/>
      <c r="S571" s="9"/>
    </row>
    <row r="572">
      <c r="D572" s="9"/>
      <c r="E572" s="9"/>
      <c r="R572" s="9"/>
      <c r="S572" s="9"/>
    </row>
    <row r="573">
      <c r="D573" s="9"/>
      <c r="E573" s="9"/>
      <c r="R573" s="9"/>
      <c r="S573" s="9"/>
    </row>
    <row r="574">
      <c r="D574" s="9"/>
      <c r="E574" s="9"/>
      <c r="R574" s="9"/>
      <c r="S574" s="9"/>
    </row>
    <row r="575">
      <c r="D575" s="9"/>
      <c r="E575" s="9"/>
      <c r="R575" s="9"/>
      <c r="S575" s="9"/>
    </row>
    <row r="576">
      <c r="D576" s="9"/>
      <c r="E576" s="9"/>
      <c r="R576" s="9"/>
      <c r="S576" s="9"/>
    </row>
    <row r="577">
      <c r="D577" s="9"/>
      <c r="E577" s="9"/>
      <c r="R577" s="9"/>
      <c r="S577" s="9"/>
    </row>
    <row r="578">
      <c r="D578" s="9"/>
      <c r="E578" s="9"/>
      <c r="R578" s="9"/>
      <c r="S578" s="9"/>
    </row>
    <row r="579">
      <c r="D579" s="9"/>
      <c r="E579" s="9"/>
      <c r="R579" s="9"/>
      <c r="S579" s="9"/>
    </row>
    <row r="580">
      <c r="D580" s="9"/>
      <c r="E580" s="9"/>
      <c r="R580" s="9"/>
      <c r="S580" s="9"/>
    </row>
    <row r="581">
      <c r="D581" s="9"/>
      <c r="E581" s="9"/>
      <c r="R581" s="9"/>
      <c r="S581" s="9"/>
    </row>
    <row r="582">
      <c r="D582" s="9"/>
      <c r="E582" s="9"/>
      <c r="R582" s="9"/>
      <c r="S582" s="9"/>
    </row>
    <row r="583">
      <c r="D583" s="9"/>
      <c r="E583" s="9"/>
      <c r="R583" s="9"/>
      <c r="S583" s="9"/>
    </row>
    <row r="584">
      <c r="D584" s="9"/>
      <c r="E584" s="9"/>
      <c r="R584" s="9"/>
      <c r="S584" s="9"/>
    </row>
    <row r="585">
      <c r="D585" s="9"/>
      <c r="E585" s="9"/>
      <c r="R585" s="9"/>
      <c r="S585" s="9"/>
    </row>
    <row r="586">
      <c r="D586" s="9"/>
      <c r="E586" s="9"/>
      <c r="R586" s="9"/>
      <c r="S586" s="9"/>
    </row>
    <row r="587">
      <c r="D587" s="9"/>
      <c r="E587" s="9"/>
      <c r="R587" s="9"/>
      <c r="S587" s="9"/>
    </row>
    <row r="588">
      <c r="D588" s="9"/>
      <c r="E588" s="9"/>
      <c r="R588" s="9"/>
      <c r="S588" s="9"/>
    </row>
    <row r="589">
      <c r="D589" s="9"/>
      <c r="E589" s="9"/>
      <c r="R589" s="9"/>
      <c r="S589" s="9"/>
    </row>
    <row r="590">
      <c r="D590" s="9"/>
      <c r="E590" s="9"/>
      <c r="R590" s="9"/>
      <c r="S590" s="9"/>
    </row>
    <row r="591">
      <c r="D591" s="9"/>
      <c r="E591" s="9"/>
      <c r="R591" s="9"/>
      <c r="S591" s="9"/>
    </row>
    <row r="592">
      <c r="D592" s="9"/>
      <c r="E592" s="9"/>
      <c r="R592" s="9"/>
      <c r="S592" s="9"/>
    </row>
    <row r="593">
      <c r="D593" s="9"/>
      <c r="E593" s="9"/>
      <c r="R593" s="9"/>
      <c r="S593" s="9"/>
    </row>
    <row r="594">
      <c r="D594" s="9"/>
      <c r="E594" s="9"/>
      <c r="R594" s="9"/>
      <c r="S594" s="9"/>
    </row>
    <row r="595">
      <c r="D595" s="9"/>
      <c r="E595" s="9"/>
      <c r="R595" s="9"/>
      <c r="S595" s="9"/>
    </row>
    <row r="596">
      <c r="D596" s="9"/>
      <c r="E596" s="9"/>
      <c r="R596" s="9"/>
      <c r="S596" s="9"/>
    </row>
    <row r="597">
      <c r="D597" s="9"/>
      <c r="E597" s="9"/>
      <c r="R597" s="9"/>
      <c r="S597" s="9"/>
    </row>
    <row r="598">
      <c r="D598" s="9"/>
      <c r="E598" s="9"/>
      <c r="R598" s="9"/>
      <c r="S598" s="9"/>
    </row>
    <row r="599">
      <c r="D599" s="9"/>
      <c r="E599" s="9"/>
      <c r="R599" s="9"/>
      <c r="S599" s="9"/>
    </row>
    <row r="600">
      <c r="D600" s="9"/>
      <c r="E600" s="9"/>
      <c r="R600" s="9"/>
      <c r="S600" s="9"/>
    </row>
    <row r="601">
      <c r="D601" s="9"/>
      <c r="E601" s="9"/>
      <c r="R601" s="9"/>
      <c r="S601" s="9"/>
    </row>
    <row r="602">
      <c r="D602" s="9"/>
      <c r="E602" s="9"/>
      <c r="R602" s="9"/>
      <c r="S602" s="9"/>
    </row>
    <row r="603">
      <c r="D603" s="9"/>
      <c r="E603" s="9"/>
      <c r="R603" s="9"/>
      <c r="S603" s="9"/>
    </row>
    <row r="604">
      <c r="D604" s="9"/>
      <c r="E604" s="9"/>
      <c r="R604" s="9"/>
      <c r="S604" s="9"/>
    </row>
    <row r="605">
      <c r="D605" s="9"/>
      <c r="E605" s="9"/>
      <c r="R605" s="9"/>
      <c r="S605" s="9"/>
    </row>
    <row r="606">
      <c r="D606" s="9"/>
      <c r="E606" s="9"/>
      <c r="R606" s="9"/>
      <c r="S606" s="9"/>
    </row>
    <row r="607">
      <c r="D607" s="9"/>
      <c r="E607" s="9"/>
      <c r="R607" s="9"/>
      <c r="S607" s="9"/>
    </row>
    <row r="608">
      <c r="D608" s="9"/>
      <c r="E608" s="9"/>
      <c r="R608" s="9"/>
      <c r="S608" s="9"/>
    </row>
    <row r="609">
      <c r="D609" s="9"/>
      <c r="E609" s="9"/>
      <c r="R609" s="9"/>
      <c r="S609" s="9"/>
    </row>
    <row r="610">
      <c r="D610" s="9"/>
      <c r="E610" s="9"/>
      <c r="R610" s="9"/>
      <c r="S610" s="9"/>
    </row>
    <row r="611">
      <c r="D611" s="9"/>
      <c r="E611" s="9"/>
      <c r="R611" s="9"/>
      <c r="S611" s="9"/>
    </row>
    <row r="612">
      <c r="D612" s="9"/>
      <c r="E612" s="9"/>
      <c r="R612" s="9"/>
      <c r="S612" s="9"/>
    </row>
    <row r="613">
      <c r="D613" s="9"/>
      <c r="E613" s="9"/>
      <c r="R613" s="9"/>
      <c r="S613" s="9"/>
    </row>
    <row r="614">
      <c r="D614" s="9"/>
      <c r="E614" s="9"/>
      <c r="R614" s="9"/>
      <c r="S614" s="9"/>
    </row>
    <row r="615">
      <c r="D615" s="9"/>
      <c r="E615" s="9"/>
      <c r="R615" s="9"/>
      <c r="S615" s="9"/>
    </row>
    <row r="616">
      <c r="D616" s="9"/>
      <c r="E616" s="9"/>
      <c r="R616" s="9"/>
      <c r="S616" s="9"/>
    </row>
    <row r="617">
      <c r="D617" s="9"/>
      <c r="E617" s="9"/>
      <c r="R617" s="9"/>
      <c r="S617" s="9"/>
    </row>
    <row r="618">
      <c r="D618" s="9"/>
      <c r="E618" s="9"/>
      <c r="R618" s="9"/>
      <c r="S618" s="9"/>
    </row>
    <row r="619">
      <c r="D619" s="9"/>
      <c r="E619" s="9"/>
      <c r="R619" s="9"/>
      <c r="S619" s="9"/>
    </row>
    <row r="620">
      <c r="D620" s="9"/>
      <c r="E620" s="9"/>
      <c r="R620" s="9"/>
      <c r="S620" s="9"/>
    </row>
    <row r="621">
      <c r="D621" s="9"/>
      <c r="E621" s="9"/>
      <c r="R621" s="9"/>
      <c r="S621" s="9"/>
    </row>
    <row r="622">
      <c r="D622" s="9"/>
      <c r="E622" s="9"/>
      <c r="R622" s="9"/>
      <c r="S622" s="9"/>
    </row>
    <row r="623">
      <c r="D623" s="9"/>
      <c r="E623" s="9"/>
      <c r="R623" s="9"/>
      <c r="S623" s="9"/>
    </row>
    <row r="624">
      <c r="D624" s="9"/>
      <c r="E624" s="9"/>
      <c r="R624" s="9"/>
      <c r="S624" s="9"/>
    </row>
    <row r="625">
      <c r="D625" s="9"/>
      <c r="E625" s="9"/>
      <c r="R625" s="9"/>
      <c r="S625" s="9"/>
    </row>
    <row r="626">
      <c r="D626" s="9"/>
      <c r="E626" s="9"/>
      <c r="R626" s="9"/>
      <c r="S626" s="9"/>
    </row>
    <row r="627">
      <c r="D627" s="9"/>
      <c r="E627" s="9"/>
      <c r="R627" s="9"/>
      <c r="S627" s="9"/>
    </row>
    <row r="628">
      <c r="D628" s="9"/>
      <c r="E628" s="9"/>
      <c r="R628" s="9"/>
      <c r="S628" s="9"/>
    </row>
    <row r="629">
      <c r="D629" s="9"/>
      <c r="E629" s="9"/>
      <c r="R629" s="9"/>
      <c r="S629" s="9"/>
    </row>
    <row r="630">
      <c r="D630" s="9"/>
      <c r="E630" s="9"/>
      <c r="R630" s="9"/>
      <c r="S630" s="9"/>
    </row>
    <row r="631">
      <c r="D631" s="9"/>
      <c r="E631" s="9"/>
      <c r="R631" s="9"/>
      <c r="S631" s="9"/>
    </row>
    <row r="632">
      <c r="D632" s="9"/>
      <c r="E632" s="9"/>
      <c r="R632" s="9"/>
      <c r="S632" s="9"/>
    </row>
    <row r="633">
      <c r="D633" s="9"/>
      <c r="E633" s="9"/>
      <c r="R633" s="9"/>
      <c r="S633" s="9"/>
    </row>
    <row r="634">
      <c r="D634" s="9"/>
      <c r="E634" s="9"/>
      <c r="R634" s="9"/>
      <c r="S634" s="9"/>
    </row>
    <row r="635">
      <c r="D635" s="9"/>
      <c r="E635" s="9"/>
      <c r="R635" s="9"/>
      <c r="S635" s="9"/>
    </row>
    <row r="636">
      <c r="D636" s="9"/>
      <c r="E636" s="9"/>
      <c r="R636" s="9"/>
      <c r="S636" s="9"/>
    </row>
    <row r="637">
      <c r="D637" s="9"/>
      <c r="E637" s="9"/>
      <c r="R637" s="9"/>
      <c r="S637" s="9"/>
    </row>
    <row r="638">
      <c r="D638" s="9"/>
      <c r="E638" s="9"/>
      <c r="R638" s="9"/>
      <c r="S638" s="9"/>
    </row>
    <row r="639">
      <c r="D639" s="9"/>
      <c r="E639" s="9"/>
      <c r="R639" s="9"/>
      <c r="S639" s="9"/>
    </row>
    <row r="640">
      <c r="D640" s="9"/>
      <c r="E640" s="9"/>
      <c r="R640" s="9"/>
      <c r="S640" s="9"/>
    </row>
    <row r="641">
      <c r="D641" s="9"/>
      <c r="E641" s="9"/>
      <c r="R641" s="9"/>
      <c r="S641" s="9"/>
    </row>
    <row r="642">
      <c r="D642" s="9"/>
      <c r="E642" s="9"/>
      <c r="R642" s="9"/>
      <c r="S642" s="9"/>
    </row>
    <row r="643">
      <c r="D643" s="9"/>
      <c r="E643" s="9"/>
      <c r="R643" s="9"/>
      <c r="S643" s="9"/>
    </row>
    <row r="644">
      <c r="D644" s="9"/>
      <c r="E644" s="9"/>
      <c r="R644" s="9"/>
      <c r="S644" s="9"/>
    </row>
    <row r="645">
      <c r="D645" s="9"/>
      <c r="E645" s="9"/>
      <c r="R645" s="9"/>
      <c r="S645" s="9"/>
    </row>
    <row r="646">
      <c r="D646" s="9"/>
      <c r="E646" s="9"/>
      <c r="R646" s="9"/>
      <c r="S646" s="9"/>
    </row>
    <row r="647">
      <c r="D647" s="9"/>
      <c r="E647" s="9"/>
      <c r="R647" s="9"/>
      <c r="S647" s="9"/>
    </row>
    <row r="648">
      <c r="D648" s="9"/>
      <c r="E648" s="9"/>
      <c r="R648" s="9"/>
      <c r="S648" s="9"/>
    </row>
    <row r="649">
      <c r="D649" s="9"/>
      <c r="E649" s="9"/>
      <c r="R649" s="9"/>
      <c r="S649" s="9"/>
    </row>
    <row r="650">
      <c r="D650" s="9"/>
      <c r="E650" s="9"/>
      <c r="R650" s="9"/>
      <c r="S650" s="9"/>
    </row>
    <row r="651">
      <c r="D651" s="9"/>
      <c r="E651" s="9"/>
      <c r="R651" s="9"/>
      <c r="S651" s="9"/>
    </row>
    <row r="652">
      <c r="D652" s="9"/>
      <c r="E652" s="9"/>
      <c r="R652" s="9"/>
      <c r="S652" s="9"/>
    </row>
    <row r="653">
      <c r="D653" s="9"/>
      <c r="E653" s="9"/>
      <c r="R653" s="9"/>
      <c r="S653" s="9"/>
    </row>
    <row r="654">
      <c r="D654" s="9"/>
      <c r="E654" s="9"/>
      <c r="R654" s="9"/>
      <c r="S654" s="9"/>
    </row>
    <row r="655">
      <c r="D655" s="9"/>
      <c r="E655" s="9"/>
      <c r="R655" s="9"/>
      <c r="S655" s="9"/>
    </row>
    <row r="656">
      <c r="D656" s="9"/>
      <c r="E656" s="9"/>
      <c r="R656" s="9"/>
      <c r="S656" s="9"/>
    </row>
    <row r="657">
      <c r="D657" s="9"/>
      <c r="E657" s="9"/>
      <c r="R657" s="9"/>
      <c r="S657" s="9"/>
    </row>
    <row r="658">
      <c r="D658" s="9"/>
      <c r="E658" s="9"/>
      <c r="R658" s="9"/>
      <c r="S658" s="9"/>
    </row>
    <row r="659">
      <c r="D659" s="9"/>
      <c r="E659" s="9"/>
      <c r="R659" s="9"/>
      <c r="S659" s="9"/>
    </row>
    <row r="660">
      <c r="D660" s="9"/>
      <c r="E660" s="9"/>
      <c r="R660" s="9"/>
      <c r="S660" s="9"/>
    </row>
    <row r="661">
      <c r="D661" s="9"/>
      <c r="E661" s="9"/>
      <c r="R661" s="9"/>
      <c r="S661" s="9"/>
    </row>
    <row r="662">
      <c r="D662" s="9"/>
      <c r="E662" s="9"/>
      <c r="R662" s="9"/>
      <c r="S662" s="9"/>
    </row>
    <row r="663">
      <c r="D663" s="9"/>
      <c r="E663" s="9"/>
      <c r="R663" s="9"/>
      <c r="S663" s="9"/>
    </row>
    <row r="664">
      <c r="D664" s="9"/>
      <c r="E664" s="9"/>
      <c r="R664" s="9"/>
      <c r="S664" s="9"/>
    </row>
    <row r="665">
      <c r="D665" s="9"/>
      <c r="E665" s="9"/>
      <c r="R665" s="9"/>
      <c r="S665" s="9"/>
    </row>
    <row r="666">
      <c r="D666" s="9"/>
      <c r="E666" s="9"/>
      <c r="R666" s="9"/>
      <c r="S666" s="9"/>
    </row>
    <row r="667">
      <c r="D667" s="9"/>
      <c r="E667" s="9"/>
      <c r="R667" s="9"/>
      <c r="S667" s="9"/>
    </row>
    <row r="668">
      <c r="D668" s="9"/>
      <c r="E668" s="9"/>
      <c r="R668" s="9"/>
      <c r="S668" s="9"/>
    </row>
    <row r="669">
      <c r="D669" s="9"/>
      <c r="E669" s="9"/>
      <c r="R669" s="9"/>
      <c r="S669" s="9"/>
    </row>
    <row r="670">
      <c r="D670" s="9"/>
      <c r="E670" s="9"/>
      <c r="R670" s="9"/>
      <c r="S670" s="9"/>
    </row>
    <row r="671">
      <c r="D671" s="9"/>
      <c r="E671" s="9"/>
      <c r="R671" s="9"/>
      <c r="S671" s="9"/>
    </row>
    <row r="672">
      <c r="D672" s="9"/>
      <c r="E672" s="9"/>
      <c r="R672" s="9"/>
      <c r="S672" s="9"/>
    </row>
    <row r="673">
      <c r="D673" s="9"/>
      <c r="E673" s="9"/>
      <c r="R673" s="9"/>
      <c r="S673" s="9"/>
    </row>
    <row r="674">
      <c r="D674" s="9"/>
      <c r="E674" s="9"/>
      <c r="R674" s="9"/>
      <c r="S674" s="9"/>
    </row>
    <row r="675">
      <c r="D675" s="9"/>
      <c r="E675" s="9"/>
      <c r="R675" s="9"/>
      <c r="S675" s="9"/>
    </row>
    <row r="676">
      <c r="D676" s="9"/>
      <c r="E676" s="9"/>
      <c r="R676" s="9"/>
      <c r="S676" s="9"/>
    </row>
    <row r="677">
      <c r="D677" s="9"/>
      <c r="E677" s="9"/>
      <c r="R677" s="9"/>
      <c r="S677" s="9"/>
    </row>
    <row r="678">
      <c r="D678" s="9"/>
      <c r="E678" s="9"/>
      <c r="R678" s="9"/>
      <c r="S678" s="9"/>
    </row>
    <row r="679">
      <c r="D679" s="9"/>
      <c r="E679" s="9"/>
      <c r="R679" s="9"/>
      <c r="S679" s="9"/>
    </row>
    <row r="680">
      <c r="D680" s="9"/>
      <c r="E680" s="9"/>
      <c r="R680" s="9"/>
      <c r="S680" s="9"/>
    </row>
    <row r="681">
      <c r="D681" s="9"/>
      <c r="E681" s="9"/>
      <c r="R681" s="9"/>
      <c r="S681" s="9"/>
    </row>
    <row r="682">
      <c r="D682" s="9"/>
      <c r="E682" s="9"/>
      <c r="R682" s="9"/>
      <c r="S682" s="9"/>
    </row>
    <row r="683">
      <c r="D683" s="9"/>
      <c r="E683" s="9"/>
      <c r="R683" s="9"/>
      <c r="S683" s="9"/>
    </row>
    <row r="684">
      <c r="D684" s="9"/>
      <c r="E684" s="9"/>
      <c r="R684" s="9"/>
      <c r="S684" s="9"/>
    </row>
    <row r="685">
      <c r="D685" s="9"/>
      <c r="E685" s="9"/>
      <c r="R685" s="9"/>
      <c r="S685" s="9"/>
    </row>
    <row r="686">
      <c r="D686" s="9"/>
      <c r="E686" s="9"/>
      <c r="R686" s="9"/>
      <c r="S686" s="9"/>
    </row>
    <row r="687">
      <c r="D687" s="9"/>
      <c r="E687" s="9"/>
      <c r="R687" s="9"/>
      <c r="S687" s="9"/>
    </row>
    <row r="688">
      <c r="D688" s="9"/>
      <c r="E688" s="9"/>
      <c r="R688" s="9"/>
      <c r="S688" s="9"/>
    </row>
    <row r="689">
      <c r="D689" s="9"/>
      <c r="E689" s="9"/>
      <c r="R689" s="9"/>
      <c r="S689" s="9"/>
    </row>
    <row r="690">
      <c r="D690" s="9"/>
      <c r="E690" s="9"/>
      <c r="R690" s="9"/>
      <c r="S690" s="9"/>
    </row>
    <row r="691">
      <c r="D691" s="9"/>
      <c r="E691" s="9"/>
      <c r="R691" s="9"/>
      <c r="S691" s="9"/>
    </row>
    <row r="692">
      <c r="D692" s="9"/>
      <c r="E692" s="9"/>
      <c r="R692" s="9"/>
      <c r="S692" s="9"/>
    </row>
    <row r="693">
      <c r="D693" s="9"/>
      <c r="E693" s="9"/>
      <c r="R693" s="9"/>
      <c r="S693" s="9"/>
    </row>
    <row r="694">
      <c r="D694" s="9"/>
      <c r="E694" s="9"/>
      <c r="R694" s="9"/>
      <c r="S694" s="9"/>
    </row>
    <row r="695">
      <c r="D695" s="9"/>
      <c r="E695" s="9"/>
      <c r="R695" s="9"/>
      <c r="S695" s="9"/>
    </row>
    <row r="696">
      <c r="D696" s="9"/>
      <c r="E696" s="9"/>
      <c r="R696" s="9"/>
      <c r="S696" s="9"/>
    </row>
    <row r="697">
      <c r="D697" s="9"/>
      <c r="E697" s="9"/>
      <c r="R697" s="9"/>
      <c r="S697" s="9"/>
    </row>
    <row r="698">
      <c r="D698" s="9"/>
      <c r="E698" s="9"/>
      <c r="R698" s="9"/>
      <c r="S698" s="9"/>
    </row>
    <row r="699">
      <c r="D699" s="9"/>
      <c r="E699" s="9"/>
      <c r="R699" s="9"/>
      <c r="S699" s="9"/>
    </row>
    <row r="700">
      <c r="D700" s="9"/>
      <c r="E700" s="9"/>
      <c r="R700" s="9"/>
      <c r="S700" s="9"/>
    </row>
    <row r="701">
      <c r="D701" s="9"/>
      <c r="E701" s="9"/>
      <c r="R701" s="9"/>
      <c r="S701" s="9"/>
    </row>
    <row r="702">
      <c r="D702" s="9"/>
      <c r="E702" s="9"/>
      <c r="R702" s="9"/>
      <c r="S702" s="9"/>
    </row>
    <row r="703">
      <c r="D703" s="9"/>
      <c r="E703" s="9"/>
      <c r="R703" s="9"/>
      <c r="S703" s="9"/>
    </row>
    <row r="704">
      <c r="D704" s="9"/>
      <c r="E704" s="9"/>
      <c r="R704" s="9"/>
      <c r="S704" s="9"/>
    </row>
    <row r="705">
      <c r="D705" s="9"/>
      <c r="E705" s="9"/>
      <c r="R705" s="9"/>
      <c r="S705" s="9"/>
    </row>
    <row r="706">
      <c r="D706" s="9"/>
      <c r="E706" s="9"/>
      <c r="R706" s="9"/>
      <c r="S706" s="9"/>
    </row>
    <row r="707">
      <c r="D707" s="9"/>
      <c r="E707" s="9"/>
      <c r="R707" s="9"/>
      <c r="S707" s="9"/>
    </row>
    <row r="708">
      <c r="D708" s="9"/>
      <c r="E708" s="9"/>
      <c r="R708" s="9"/>
      <c r="S708" s="9"/>
    </row>
    <row r="709">
      <c r="D709" s="9"/>
      <c r="E709" s="9"/>
      <c r="R709" s="9"/>
      <c r="S709" s="9"/>
    </row>
    <row r="710">
      <c r="D710" s="9"/>
      <c r="E710" s="9"/>
      <c r="R710" s="9"/>
      <c r="S710" s="9"/>
    </row>
    <row r="711">
      <c r="D711" s="9"/>
      <c r="E711" s="9"/>
      <c r="R711" s="9"/>
      <c r="S711" s="9"/>
    </row>
    <row r="712">
      <c r="D712" s="9"/>
      <c r="E712" s="9"/>
      <c r="R712" s="9"/>
      <c r="S712" s="9"/>
    </row>
    <row r="713">
      <c r="D713" s="9"/>
      <c r="E713" s="9"/>
      <c r="R713" s="9"/>
      <c r="S713" s="9"/>
    </row>
    <row r="714">
      <c r="D714" s="9"/>
      <c r="E714" s="9"/>
      <c r="R714" s="9"/>
      <c r="S714" s="9"/>
    </row>
    <row r="715">
      <c r="D715" s="9"/>
      <c r="E715" s="9"/>
      <c r="R715" s="9"/>
      <c r="S715" s="9"/>
    </row>
    <row r="716">
      <c r="D716" s="9"/>
      <c r="E716" s="9"/>
      <c r="R716" s="9"/>
      <c r="S716" s="9"/>
    </row>
    <row r="717">
      <c r="D717" s="9"/>
      <c r="E717" s="9"/>
      <c r="R717" s="9"/>
      <c r="S717" s="9"/>
    </row>
    <row r="718">
      <c r="D718" s="9"/>
      <c r="E718" s="9"/>
      <c r="R718" s="9"/>
      <c r="S718" s="9"/>
    </row>
    <row r="719">
      <c r="D719" s="9"/>
      <c r="E719" s="9"/>
      <c r="R719" s="9"/>
      <c r="S719" s="9"/>
    </row>
    <row r="720">
      <c r="D720" s="9"/>
      <c r="E720" s="9"/>
      <c r="R720" s="9"/>
      <c r="S720" s="9"/>
    </row>
    <row r="721">
      <c r="D721" s="9"/>
      <c r="E721" s="9"/>
      <c r="R721" s="9"/>
      <c r="S721" s="9"/>
    </row>
    <row r="722">
      <c r="D722" s="9"/>
      <c r="E722" s="9"/>
      <c r="R722" s="9"/>
      <c r="S722" s="9"/>
    </row>
    <row r="723">
      <c r="D723" s="9"/>
      <c r="E723" s="9"/>
      <c r="R723" s="9"/>
      <c r="S723" s="9"/>
    </row>
    <row r="724">
      <c r="D724" s="9"/>
      <c r="E724" s="9"/>
      <c r="R724" s="9"/>
      <c r="S724" s="9"/>
    </row>
    <row r="725">
      <c r="D725" s="9"/>
      <c r="E725" s="9"/>
      <c r="R725" s="9"/>
      <c r="S725" s="9"/>
    </row>
    <row r="726">
      <c r="D726" s="9"/>
      <c r="E726" s="9"/>
      <c r="R726" s="9"/>
      <c r="S726" s="9"/>
    </row>
    <row r="727">
      <c r="D727" s="9"/>
      <c r="E727" s="9"/>
      <c r="R727" s="9"/>
      <c r="S727" s="9"/>
    </row>
    <row r="728">
      <c r="D728" s="9"/>
      <c r="E728" s="9"/>
      <c r="R728" s="9"/>
      <c r="S728" s="9"/>
    </row>
    <row r="729">
      <c r="D729" s="9"/>
      <c r="E729" s="9"/>
      <c r="R729" s="9"/>
      <c r="S729" s="9"/>
    </row>
    <row r="730">
      <c r="D730" s="9"/>
      <c r="E730" s="9"/>
      <c r="R730" s="9"/>
      <c r="S730" s="9"/>
    </row>
    <row r="731">
      <c r="D731" s="9"/>
      <c r="E731" s="9"/>
      <c r="R731" s="9"/>
      <c r="S731" s="9"/>
    </row>
    <row r="732">
      <c r="D732" s="9"/>
      <c r="E732" s="9"/>
      <c r="R732" s="9"/>
      <c r="S732" s="9"/>
    </row>
    <row r="733">
      <c r="D733" s="9"/>
      <c r="E733" s="9"/>
      <c r="R733" s="9"/>
      <c r="S733" s="9"/>
    </row>
    <row r="734">
      <c r="D734" s="9"/>
      <c r="E734" s="9"/>
      <c r="R734" s="9"/>
      <c r="S734" s="9"/>
    </row>
    <row r="735">
      <c r="D735" s="9"/>
      <c r="E735" s="9"/>
      <c r="R735" s="9"/>
      <c r="S735" s="9"/>
    </row>
    <row r="736">
      <c r="D736" s="9"/>
      <c r="E736" s="9"/>
      <c r="R736" s="9"/>
      <c r="S736" s="9"/>
    </row>
    <row r="737">
      <c r="D737" s="9"/>
      <c r="E737" s="9"/>
      <c r="R737" s="9"/>
      <c r="S737" s="9"/>
    </row>
    <row r="738">
      <c r="D738" s="9"/>
      <c r="E738" s="9"/>
      <c r="R738" s="9"/>
      <c r="S738" s="9"/>
    </row>
    <row r="739">
      <c r="D739" s="9"/>
      <c r="E739" s="9"/>
      <c r="R739" s="9"/>
      <c r="S739" s="9"/>
    </row>
    <row r="740">
      <c r="D740" s="9"/>
      <c r="E740" s="9"/>
      <c r="R740" s="9"/>
      <c r="S740" s="9"/>
    </row>
    <row r="741">
      <c r="D741" s="9"/>
      <c r="E741" s="9"/>
      <c r="R741" s="9"/>
      <c r="S741" s="9"/>
    </row>
    <row r="742">
      <c r="D742" s="9"/>
      <c r="E742" s="9"/>
      <c r="R742" s="9"/>
      <c r="S742" s="9"/>
    </row>
    <row r="743">
      <c r="D743" s="9"/>
      <c r="E743" s="9"/>
      <c r="R743" s="9"/>
      <c r="S743" s="9"/>
    </row>
    <row r="744">
      <c r="D744" s="9"/>
      <c r="E744" s="9"/>
      <c r="R744" s="9"/>
      <c r="S744" s="9"/>
    </row>
    <row r="745">
      <c r="D745" s="9"/>
      <c r="E745" s="9"/>
      <c r="R745" s="9"/>
      <c r="S745" s="9"/>
    </row>
    <row r="746">
      <c r="D746" s="9"/>
      <c r="E746" s="9"/>
      <c r="R746" s="9"/>
      <c r="S746" s="9"/>
    </row>
    <row r="747">
      <c r="D747" s="9"/>
      <c r="E747" s="9"/>
      <c r="R747" s="9"/>
      <c r="S747" s="9"/>
    </row>
    <row r="748">
      <c r="D748" s="9"/>
      <c r="E748" s="9"/>
      <c r="R748" s="9"/>
      <c r="S748" s="9"/>
    </row>
    <row r="749">
      <c r="D749" s="9"/>
      <c r="E749" s="9"/>
      <c r="R749" s="9"/>
      <c r="S749" s="9"/>
    </row>
    <row r="750">
      <c r="D750" s="9"/>
      <c r="E750" s="9"/>
      <c r="R750" s="9"/>
      <c r="S750" s="9"/>
    </row>
    <row r="751">
      <c r="D751" s="9"/>
      <c r="E751" s="9"/>
      <c r="R751" s="9"/>
      <c r="S751" s="9"/>
    </row>
    <row r="752">
      <c r="D752" s="9"/>
      <c r="E752" s="9"/>
      <c r="R752" s="9"/>
      <c r="S752" s="9"/>
    </row>
    <row r="753">
      <c r="D753" s="9"/>
      <c r="E753" s="9"/>
      <c r="R753" s="9"/>
      <c r="S753" s="9"/>
    </row>
    <row r="754">
      <c r="D754" s="9"/>
      <c r="E754" s="9"/>
      <c r="R754" s="9"/>
      <c r="S754" s="9"/>
    </row>
    <row r="755">
      <c r="D755" s="9"/>
      <c r="E755" s="9"/>
      <c r="R755" s="9"/>
      <c r="S755" s="9"/>
    </row>
    <row r="756">
      <c r="D756" s="9"/>
      <c r="E756" s="9"/>
      <c r="R756" s="9"/>
      <c r="S756" s="9"/>
    </row>
    <row r="757">
      <c r="D757" s="9"/>
      <c r="E757" s="9"/>
      <c r="R757" s="9"/>
      <c r="S757" s="9"/>
    </row>
    <row r="758">
      <c r="D758" s="9"/>
      <c r="E758" s="9"/>
      <c r="R758" s="9"/>
      <c r="S758" s="9"/>
    </row>
    <row r="759">
      <c r="D759" s="9"/>
      <c r="E759" s="9"/>
      <c r="R759" s="9"/>
      <c r="S759" s="9"/>
    </row>
    <row r="760">
      <c r="D760" s="9"/>
      <c r="E760" s="9"/>
      <c r="R760" s="9"/>
      <c r="S760" s="9"/>
    </row>
    <row r="761">
      <c r="D761" s="9"/>
      <c r="E761" s="9"/>
      <c r="R761" s="9"/>
      <c r="S761" s="9"/>
    </row>
    <row r="762">
      <c r="D762" s="9"/>
      <c r="E762" s="9"/>
      <c r="R762" s="9"/>
      <c r="S762" s="9"/>
    </row>
    <row r="763">
      <c r="D763" s="9"/>
      <c r="E763" s="9"/>
      <c r="R763" s="9"/>
      <c r="S763" s="9"/>
    </row>
    <row r="764">
      <c r="D764" s="9"/>
      <c r="E764" s="9"/>
      <c r="R764" s="9"/>
      <c r="S764" s="9"/>
    </row>
    <row r="765">
      <c r="D765" s="9"/>
      <c r="E765" s="9"/>
      <c r="R765" s="9"/>
      <c r="S765" s="9"/>
    </row>
    <row r="766">
      <c r="D766" s="9"/>
      <c r="E766" s="9"/>
      <c r="R766" s="9"/>
      <c r="S766" s="9"/>
    </row>
    <row r="767">
      <c r="D767" s="9"/>
      <c r="E767" s="9"/>
      <c r="R767" s="9"/>
      <c r="S767" s="9"/>
    </row>
    <row r="768">
      <c r="D768" s="9"/>
      <c r="E768" s="9"/>
      <c r="R768" s="9"/>
      <c r="S768" s="9"/>
    </row>
    <row r="769">
      <c r="D769" s="9"/>
      <c r="E769" s="9"/>
      <c r="R769" s="9"/>
      <c r="S769" s="9"/>
    </row>
    <row r="770">
      <c r="D770" s="9"/>
      <c r="E770" s="9"/>
      <c r="R770" s="9"/>
      <c r="S770" s="9"/>
    </row>
    <row r="771">
      <c r="D771" s="9"/>
      <c r="E771" s="9"/>
      <c r="R771" s="9"/>
      <c r="S771" s="9"/>
    </row>
    <row r="772">
      <c r="D772" s="9"/>
      <c r="E772" s="9"/>
      <c r="R772" s="9"/>
      <c r="S772" s="9"/>
    </row>
    <row r="773">
      <c r="D773" s="9"/>
      <c r="E773" s="9"/>
      <c r="R773" s="9"/>
      <c r="S773" s="9"/>
    </row>
    <row r="774">
      <c r="D774" s="9"/>
      <c r="E774" s="9"/>
      <c r="R774" s="9"/>
      <c r="S774" s="9"/>
    </row>
    <row r="775">
      <c r="D775" s="9"/>
      <c r="E775" s="9"/>
      <c r="R775" s="9"/>
      <c r="S775" s="9"/>
    </row>
    <row r="776">
      <c r="D776" s="9"/>
      <c r="E776" s="9"/>
      <c r="R776" s="9"/>
      <c r="S776" s="9"/>
    </row>
    <row r="777">
      <c r="D777" s="9"/>
      <c r="E777" s="9"/>
      <c r="R777" s="9"/>
      <c r="S777" s="9"/>
    </row>
    <row r="778">
      <c r="D778" s="9"/>
      <c r="E778" s="9"/>
      <c r="R778" s="9"/>
      <c r="S778" s="9"/>
    </row>
    <row r="779">
      <c r="D779" s="9"/>
      <c r="E779" s="9"/>
      <c r="R779" s="9"/>
      <c r="S779" s="9"/>
    </row>
    <row r="780">
      <c r="D780" s="9"/>
      <c r="E780" s="9"/>
      <c r="R780" s="9"/>
      <c r="S780" s="9"/>
    </row>
    <row r="781">
      <c r="D781" s="9"/>
      <c r="E781" s="9"/>
      <c r="R781" s="9"/>
      <c r="S781" s="9"/>
    </row>
    <row r="782">
      <c r="D782" s="9"/>
      <c r="E782" s="9"/>
      <c r="R782" s="9"/>
      <c r="S782" s="9"/>
    </row>
    <row r="783">
      <c r="D783" s="9"/>
      <c r="E783" s="9"/>
      <c r="R783" s="9"/>
      <c r="S783" s="9"/>
    </row>
    <row r="784">
      <c r="D784" s="9"/>
      <c r="E784" s="9"/>
      <c r="R784" s="9"/>
      <c r="S784" s="9"/>
    </row>
    <row r="785">
      <c r="D785" s="9"/>
      <c r="E785" s="9"/>
      <c r="R785" s="9"/>
      <c r="S785" s="9"/>
    </row>
    <row r="786">
      <c r="D786" s="9"/>
      <c r="E786" s="9"/>
      <c r="R786" s="9"/>
      <c r="S786" s="9"/>
    </row>
    <row r="787">
      <c r="D787" s="9"/>
      <c r="E787" s="9"/>
      <c r="R787" s="9"/>
      <c r="S787" s="9"/>
    </row>
    <row r="788">
      <c r="D788" s="9"/>
      <c r="E788" s="9"/>
      <c r="R788" s="9"/>
      <c r="S788" s="9"/>
    </row>
    <row r="789">
      <c r="D789" s="9"/>
      <c r="E789" s="9"/>
      <c r="R789" s="9"/>
      <c r="S789" s="9"/>
    </row>
    <row r="790">
      <c r="D790" s="9"/>
      <c r="E790" s="9"/>
      <c r="R790" s="9"/>
      <c r="S790" s="9"/>
    </row>
    <row r="791">
      <c r="D791" s="9"/>
      <c r="E791" s="9"/>
      <c r="R791" s="9"/>
      <c r="S791" s="9"/>
    </row>
    <row r="792">
      <c r="D792" s="9"/>
      <c r="E792" s="9"/>
      <c r="R792" s="9"/>
      <c r="S792" s="9"/>
    </row>
    <row r="793">
      <c r="D793" s="9"/>
      <c r="E793" s="9"/>
      <c r="R793" s="9"/>
      <c r="S793" s="9"/>
    </row>
    <row r="794">
      <c r="D794" s="9"/>
      <c r="E794" s="9"/>
      <c r="R794" s="9"/>
      <c r="S794" s="9"/>
    </row>
    <row r="795">
      <c r="D795" s="9"/>
      <c r="E795" s="9"/>
      <c r="R795" s="9"/>
      <c r="S795" s="9"/>
    </row>
    <row r="796">
      <c r="D796" s="9"/>
      <c r="E796" s="9"/>
      <c r="R796" s="9"/>
      <c r="S796" s="9"/>
    </row>
    <row r="797">
      <c r="D797" s="9"/>
      <c r="E797" s="9"/>
      <c r="R797" s="9"/>
      <c r="S797" s="9"/>
    </row>
    <row r="798">
      <c r="D798" s="9"/>
      <c r="E798" s="9"/>
      <c r="R798" s="9"/>
      <c r="S798" s="9"/>
    </row>
    <row r="799">
      <c r="D799" s="9"/>
      <c r="E799" s="9"/>
      <c r="R799" s="9"/>
      <c r="S799" s="9"/>
    </row>
    <row r="800">
      <c r="D800" s="9"/>
      <c r="E800" s="9"/>
      <c r="R800" s="9"/>
      <c r="S800" s="9"/>
    </row>
    <row r="801">
      <c r="D801" s="9"/>
      <c r="E801" s="9"/>
      <c r="R801" s="9"/>
      <c r="S801" s="9"/>
    </row>
    <row r="802">
      <c r="D802" s="9"/>
      <c r="E802" s="9"/>
      <c r="R802" s="9"/>
      <c r="S802" s="9"/>
    </row>
    <row r="803">
      <c r="D803" s="9"/>
      <c r="E803" s="9"/>
      <c r="R803" s="9"/>
      <c r="S803" s="9"/>
    </row>
    <row r="804">
      <c r="D804" s="9"/>
      <c r="E804" s="9"/>
      <c r="R804" s="9"/>
      <c r="S804" s="9"/>
    </row>
    <row r="805">
      <c r="D805" s="9"/>
      <c r="E805" s="9"/>
      <c r="R805" s="9"/>
      <c r="S805" s="9"/>
    </row>
    <row r="806">
      <c r="D806" s="9"/>
      <c r="E806" s="9"/>
      <c r="R806" s="9"/>
      <c r="S806" s="9"/>
    </row>
    <row r="807">
      <c r="D807" s="9"/>
      <c r="E807" s="9"/>
      <c r="R807" s="9"/>
      <c r="S807" s="9"/>
    </row>
    <row r="808">
      <c r="D808" s="9"/>
      <c r="E808" s="9"/>
      <c r="R808" s="9"/>
      <c r="S808" s="9"/>
    </row>
    <row r="809">
      <c r="D809" s="9"/>
      <c r="E809" s="9"/>
      <c r="R809" s="9"/>
      <c r="S809" s="9"/>
    </row>
    <row r="810">
      <c r="D810" s="9"/>
      <c r="E810" s="9"/>
      <c r="R810" s="9"/>
      <c r="S810" s="9"/>
    </row>
    <row r="811">
      <c r="D811" s="9"/>
      <c r="E811" s="9"/>
      <c r="R811" s="9"/>
      <c r="S811" s="9"/>
    </row>
    <row r="812">
      <c r="D812" s="9"/>
      <c r="E812" s="9"/>
      <c r="R812" s="9"/>
      <c r="S812" s="9"/>
    </row>
    <row r="813">
      <c r="D813" s="9"/>
      <c r="E813" s="9"/>
      <c r="R813" s="9"/>
      <c r="S813" s="9"/>
    </row>
    <row r="814">
      <c r="D814" s="9"/>
      <c r="E814" s="9"/>
      <c r="R814" s="9"/>
      <c r="S814" s="9"/>
    </row>
    <row r="815">
      <c r="D815" s="9"/>
      <c r="E815" s="9"/>
      <c r="R815" s="9"/>
      <c r="S815" s="9"/>
    </row>
    <row r="816">
      <c r="D816" s="9"/>
      <c r="E816" s="9"/>
      <c r="R816" s="9"/>
      <c r="S816" s="9"/>
    </row>
    <row r="817">
      <c r="D817" s="9"/>
      <c r="E817" s="9"/>
      <c r="R817" s="9"/>
      <c r="S817" s="9"/>
    </row>
    <row r="818">
      <c r="D818" s="9"/>
      <c r="E818" s="9"/>
      <c r="R818" s="9"/>
      <c r="S818" s="9"/>
    </row>
    <row r="819">
      <c r="D819" s="9"/>
      <c r="E819" s="9"/>
      <c r="R819" s="9"/>
      <c r="S819" s="9"/>
    </row>
    <row r="820">
      <c r="D820" s="9"/>
      <c r="E820" s="9"/>
      <c r="R820" s="9"/>
      <c r="S820" s="9"/>
    </row>
    <row r="821">
      <c r="D821" s="9"/>
      <c r="E821" s="9"/>
      <c r="R821" s="9"/>
      <c r="S821" s="9"/>
    </row>
    <row r="822">
      <c r="D822" s="9"/>
      <c r="E822" s="9"/>
      <c r="R822" s="9"/>
      <c r="S822" s="9"/>
    </row>
    <row r="823">
      <c r="D823" s="9"/>
      <c r="E823" s="9"/>
      <c r="R823" s="9"/>
      <c r="S823" s="9"/>
    </row>
    <row r="824">
      <c r="D824" s="9"/>
      <c r="E824" s="9"/>
      <c r="R824" s="9"/>
      <c r="S824" s="9"/>
    </row>
    <row r="825">
      <c r="D825" s="9"/>
      <c r="E825" s="9"/>
      <c r="R825" s="9"/>
      <c r="S825" s="9"/>
    </row>
    <row r="826">
      <c r="D826" s="9"/>
      <c r="E826" s="9"/>
      <c r="R826" s="9"/>
      <c r="S826" s="9"/>
    </row>
    <row r="827">
      <c r="D827" s="9"/>
      <c r="E827" s="9"/>
      <c r="R827" s="9"/>
      <c r="S827" s="9"/>
    </row>
    <row r="828">
      <c r="D828" s="9"/>
      <c r="E828" s="9"/>
      <c r="R828" s="9"/>
      <c r="S828" s="9"/>
    </row>
    <row r="829">
      <c r="D829" s="9"/>
      <c r="E829" s="9"/>
      <c r="R829" s="9"/>
      <c r="S829" s="9"/>
    </row>
    <row r="830">
      <c r="D830" s="9"/>
      <c r="E830" s="9"/>
      <c r="R830" s="9"/>
      <c r="S830" s="9"/>
    </row>
    <row r="831">
      <c r="D831" s="9"/>
      <c r="E831" s="9"/>
      <c r="R831" s="9"/>
      <c r="S831" s="9"/>
    </row>
    <row r="832">
      <c r="D832" s="9"/>
      <c r="E832" s="9"/>
      <c r="R832" s="9"/>
      <c r="S832" s="9"/>
    </row>
    <row r="833">
      <c r="D833" s="9"/>
      <c r="E833" s="9"/>
      <c r="R833" s="9"/>
      <c r="S833" s="9"/>
    </row>
    <row r="834">
      <c r="D834" s="9"/>
      <c r="E834" s="9"/>
      <c r="R834" s="9"/>
      <c r="S834" s="9"/>
    </row>
    <row r="835">
      <c r="D835" s="9"/>
      <c r="E835" s="9"/>
      <c r="R835" s="9"/>
      <c r="S835" s="9"/>
    </row>
    <row r="836">
      <c r="D836" s="9"/>
      <c r="E836" s="9"/>
      <c r="R836" s="9"/>
      <c r="S836" s="9"/>
    </row>
    <row r="837">
      <c r="D837" s="9"/>
      <c r="E837" s="9"/>
      <c r="R837" s="9"/>
      <c r="S837" s="9"/>
    </row>
    <row r="838">
      <c r="D838" s="9"/>
      <c r="E838" s="9"/>
      <c r="R838" s="9"/>
      <c r="S838" s="9"/>
    </row>
    <row r="839">
      <c r="D839" s="9"/>
      <c r="E839" s="9"/>
      <c r="R839" s="9"/>
      <c r="S839" s="9"/>
    </row>
    <row r="840">
      <c r="D840" s="9"/>
      <c r="E840" s="9"/>
      <c r="R840" s="9"/>
      <c r="S840" s="9"/>
    </row>
    <row r="841">
      <c r="D841" s="9"/>
      <c r="E841" s="9"/>
      <c r="R841" s="9"/>
      <c r="S841" s="9"/>
    </row>
    <row r="842">
      <c r="D842" s="9"/>
      <c r="E842" s="9"/>
      <c r="R842" s="9"/>
      <c r="S842" s="9"/>
    </row>
    <row r="843">
      <c r="D843" s="9"/>
      <c r="E843" s="9"/>
      <c r="R843" s="9"/>
      <c r="S843" s="9"/>
    </row>
    <row r="844">
      <c r="D844" s="9"/>
      <c r="E844" s="9"/>
      <c r="R844" s="9"/>
      <c r="S844" s="9"/>
    </row>
    <row r="845">
      <c r="D845" s="9"/>
      <c r="E845" s="9"/>
      <c r="R845" s="9"/>
      <c r="S845" s="9"/>
    </row>
    <row r="846">
      <c r="D846" s="9"/>
      <c r="E846" s="9"/>
      <c r="R846" s="9"/>
      <c r="S846" s="9"/>
    </row>
    <row r="847">
      <c r="D847" s="9"/>
      <c r="E847" s="9"/>
      <c r="R847" s="9"/>
      <c r="S847" s="9"/>
    </row>
    <row r="848">
      <c r="D848" s="9"/>
      <c r="E848" s="9"/>
      <c r="R848" s="9"/>
      <c r="S848" s="9"/>
    </row>
    <row r="849">
      <c r="D849" s="9"/>
      <c r="E849" s="9"/>
      <c r="R849" s="9"/>
      <c r="S849" s="9"/>
    </row>
    <row r="850">
      <c r="D850" s="9"/>
      <c r="E850" s="9"/>
      <c r="R850" s="9"/>
      <c r="S850" s="9"/>
    </row>
    <row r="851">
      <c r="D851" s="9"/>
      <c r="E851" s="9"/>
      <c r="R851" s="9"/>
      <c r="S851" s="9"/>
    </row>
    <row r="852">
      <c r="D852" s="9"/>
      <c r="E852" s="9"/>
      <c r="R852" s="9"/>
      <c r="S852" s="9"/>
    </row>
    <row r="853">
      <c r="D853" s="9"/>
      <c r="E853" s="9"/>
      <c r="R853" s="9"/>
      <c r="S853" s="9"/>
    </row>
    <row r="854">
      <c r="D854" s="9"/>
      <c r="E854" s="9"/>
      <c r="R854" s="9"/>
      <c r="S854" s="9"/>
    </row>
    <row r="855">
      <c r="D855" s="9"/>
      <c r="E855" s="9"/>
      <c r="R855" s="9"/>
      <c r="S855" s="9"/>
    </row>
    <row r="856">
      <c r="D856" s="9"/>
      <c r="E856" s="9"/>
      <c r="R856" s="9"/>
      <c r="S856" s="9"/>
    </row>
    <row r="857">
      <c r="D857" s="9"/>
      <c r="E857" s="9"/>
      <c r="R857" s="9"/>
      <c r="S857" s="9"/>
    </row>
    <row r="858">
      <c r="D858" s="9"/>
      <c r="E858" s="9"/>
      <c r="R858" s="9"/>
      <c r="S858" s="9"/>
    </row>
    <row r="859">
      <c r="D859" s="9"/>
      <c r="E859" s="9"/>
      <c r="R859" s="9"/>
      <c r="S859" s="9"/>
    </row>
    <row r="860">
      <c r="D860" s="9"/>
      <c r="E860" s="9"/>
      <c r="R860" s="9"/>
      <c r="S860" s="9"/>
    </row>
    <row r="861">
      <c r="D861" s="9"/>
      <c r="E861" s="9"/>
      <c r="R861" s="9"/>
      <c r="S861" s="9"/>
    </row>
    <row r="862">
      <c r="D862" s="9"/>
      <c r="E862" s="9"/>
      <c r="R862" s="9"/>
      <c r="S862" s="9"/>
    </row>
    <row r="863">
      <c r="D863" s="9"/>
      <c r="E863" s="9"/>
      <c r="R863" s="9"/>
      <c r="S863" s="9"/>
    </row>
    <row r="864">
      <c r="D864" s="9"/>
      <c r="E864" s="9"/>
      <c r="R864" s="9"/>
      <c r="S864" s="9"/>
    </row>
    <row r="865">
      <c r="D865" s="9"/>
      <c r="E865" s="9"/>
      <c r="R865" s="9"/>
      <c r="S865" s="9"/>
    </row>
    <row r="866">
      <c r="D866" s="9"/>
      <c r="E866" s="9"/>
      <c r="R866" s="9"/>
      <c r="S866" s="9"/>
    </row>
    <row r="867">
      <c r="D867" s="9"/>
      <c r="E867" s="9"/>
      <c r="R867" s="9"/>
      <c r="S867" s="9"/>
    </row>
    <row r="868">
      <c r="D868" s="9"/>
      <c r="E868" s="9"/>
      <c r="R868" s="9"/>
      <c r="S868" s="9"/>
    </row>
    <row r="869">
      <c r="D869" s="9"/>
      <c r="E869" s="9"/>
      <c r="R869" s="9"/>
      <c r="S869" s="9"/>
    </row>
    <row r="870">
      <c r="D870" s="9"/>
      <c r="E870" s="9"/>
      <c r="R870" s="9"/>
      <c r="S870" s="9"/>
    </row>
    <row r="871">
      <c r="D871" s="9"/>
      <c r="E871" s="9"/>
      <c r="R871" s="9"/>
      <c r="S871" s="9"/>
    </row>
    <row r="872">
      <c r="D872" s="9"/>
      <c r="E872" s="9"/>
      <c r="R872" s="9"/>
      <c r="S872" s="9"/>
    </row>
    <row r="873">
      <c r="D873" s="9"/>
      <c r="E873" s="9"/>
      <c r="R873" s="9"/>
      <c r="S873" s="9"/>
    </row>
    <row r="874">
      <c r="D874" s="9"/>
      <c r="E874" s="9"/>
      <c r="R874" s="9"/>
      <c r="S874" s="9"/>
    </row>
    <row r="875">
      <c r="D875" s="9"/>
      <c r="E875" s="9"/>
      <c r="R875" s="9"/>
      <c r="S875" s="9"/>
    </row>
    <row r="876">
      <c r="D876" s="9"/>
      <c r="E876" s="9"/>
      <c r="R876" s="9"/>
      <c r="S876" s="9"/>
    </row>
    <row r="877">
      <c r="D877" s="9"/>
      <c r="E877" s="9"/>
      <c r="R877" s="9"/>
      <c r="S877" s="9"/>
    </row>
    <row r="878">
      <c r="D878" s="9"/>
      <c r="E878" s="9"/>
      <c r="R878" s="9"/>
      <c r="S878" s="9"/>
    </row>
    <row r="879">
      <c r="D879" s="9"/>
      <c r="E879" s="9"/>
      <c r="R879" s="9"/>
      <c r="S879" s="9"/>
    </row>
    <row r="880">
      <c r="D880" s="9"/>
      <c r="E880" s="9"/>
      <c r="R880" s="9"/>
      <c r="S880" s="9"/>
    </row>
    <row r="881">
      <c r="D881" s="9"/>
      <c r="E881" s="9"/>
      <c r="R881" s="9"/>
      <c r="S881" s="9"/>
    </row>
    <row r="882">
      <c r="D882" s="9"/>
      <c r="E882" s="9"/>
      <c r="R882" s="9"/>
      <c r="S882" s="9"/>
    </row>
    <row r="883">
      <c r="D883" s="9"/>
      <c r="E883" s="9"/>
      <c r="R883" s="9"/>
      <c r="S883" s="9"/>
    </row>
    <row r="884">
      <c r="D884" s="9"/>
      <c r="E884" s="9"/>
      <c r="R884" s="9"/>
      <c r="S884" s="9"/>
    </row>
    <row r="885">
      <c r="D885" s="9"/>
      <c r="E885" s="9"/>
      <c r="R885" s="9"/>
      <c r="S885" s="9"/>
    </row>
    <row r="886">
      <c r="D886" s="9"/>
      <c r="E886" s="9"/>
      <c r="R886" s="9"/>
      <c r="S886" s="9"/>
    </row>
    <row r="887">
      <c r="D887" s="9"/>
      <c r="E887" s="9"/>
      <c r="R887" s="9"/>
      <c r="S887" s="9"/>
    </row>
    <row r="888">
      <c r="D888" s="9"/>
      <c r="E888" s="9"/>
      <c r="R888" s="9"/>
      <c r="S888" s="9"/>
    </row>
    <row r="889">
      <c r="D889" s="9"/>
      <c r="E889" s="9"/>
      <c r="R889" s="9"/>
      <c r="S889" s="9"/>
    </row>
    <row r="890">
      <c r="D890" s="9"/>
      <c r="E890" s="9"/>
      <c r="R890" s="9"/>
      <c r="S890" s="9"/>
    </row>
    <row r="891">
      <c r="D891" s="9"/>
      <c r="E891" s="9"/>
      <c r="R891" s="9"/>
      <c r="S891" s="9"/>
    </row>
    <row r="892">
      <c r="D892" s="9"/>
      <c r="E892" s="9"/>
      <c r="R892" s="9"/>
      <c r="S892" s="9"/>
    </row>
    <row r="893">
      <c r="D893" s="9"/>
      <c r="E893" s="9"/>
      <c r="R893" s="9"/>
      <c r="S893" s="9"/>
    </row>
    <row r="894">
      <c r="D894" s="9"/>
      <c r="E894" s="9"/>
      <c r="R894" s="9"/>
      <c r="S894" s="9"/>
    </row>
    <row r="895">
      <c r="D895" s="9"/>
      <c r="E895" s="9"/>
      <c r="R895" s="9"/>
      <c r="S895" s="9"/>
    </row>
    <row r="896">
      <c r="D896" s="9"/>
      <c r="E896" s="9"/>
      <c r="R896" s="9"/>
      <c r="S896" s="9"/>
    </row>
    <row r="897">
      <c r="D897" s="9"/>
      <c r="E897" s="9"/>
      <c r="R897" s="9"/>
      <c r="S897" s="9"/>
    </row>
    <row r="898">
      <c r="D898" s="9"/>
      <c r="E898" s="9"/>
      <c r="R898" s="9"/>
      <c r="S898" s="9"/>
    </row>
    <row r="899">
      <c r="D899" s="9"/>
      <c r="E899" s="9"/>
      <c r="R899" s="9"/>
      <c r="S899" s="9"/>
    </row>
    <row r="900">
      <c r="D900" s="9"/>
      <c r="E900" s="9"/>
      <c r="R900" s="9"/>
      <c r="S900" s="9"/>
    </row>
    <row r="901">
      <c r="D901" s="9"/>
      <c r="E901" s="9"/>
      <c r="R901" s="9"/>
      <c r="S901" s="9"/>
    </row>
    <row r="902">
      <c r="D902" s="9"/>
      <c r="E902" s="9"/>
      <c r="R902" s="9"/>
      <c r="S902" s="9"/>
    </row>
    <row r="903">
      <c r="D903" s="9"/>
      <c r="E903" s="9"/>
      <c r="R903" s="9"/>
      <c r="S903" s="9"/>
    </row>
    <row r="904">
      <c r="D904" s="9"/>
      <c r="E904" s="9"/>
      <c r="R904" s="9"/>
      <c r="S904" s="9"/>
    </row>
    <row r="905">
      <c r="D905" s="9"/>
      <c r="E905" s="9"/>
      <c r="R905" s="9"/>
      <c r="S905" s="9"/>
    </row>
    <row r="906">
      <c r="D906" s="9"/>
      <c r="E906" s="9"/>
      <c r="R906" s="9"/>
      <c r="S906" s="9"/>
    </row>
    <row r="907">
      <c r="D907" s="9"/>
      <c r="E907" s="9"/>
      <c r="R907" s="9"/>
      <c r="S907" s="9"/>
    </row>
    <row r="908">
      <c r="D908" s="9"/>
      <c r="E908" s="9"/>
      <c r="R908" s="9"/>
      <c r="S908" s="9"/>
    </row>
    <row r="909">
      <c r="D909" s="9"/>
      <c r="E909" s="9"/>
      <c r="R909" s="9"/>
      <c r="S909" s="9"/>
    </row>
    <row r="910">
      <c r="D910" s="9"/>
      <c r="E910" s="9"/>
      <c r="R910" s="9"/>
      <c r="S910" s="9"/>
    </row>
    <row r="911">
      <c r="D911" s="9"/>
      <c r="E911" s="9"/>
      <c r="R911" s="9"/>
      <c r="S911" s="9"/>
    </row>
    <row r="912">
      <c r="D912" s="9"/>
      <c r="E912" s="9"/>
      <c r="R912" s="9"/>
      <c r="S912" s="9"/>
    </row>
    <row r="913">
      <c r="D913" s="9"/>
      <c r="E913" s="9"/>
      <c r="R913" s="9"/>
      <c r="S913" s="9"/>
    </row>
    <row r="914">
      <c r="D914" s="9"/>
      <c r="E914" s="9"/>
      <c r="R914" s="9"/>
      <c r="S914" s="9"/>
    </row>
    <row r="915">
      <c r="D915" s="9"/>
      <c r="E915" s="9"/>
      <c r="R915" s="9"/>
      <c r="S915" s="9"/>
    </row>
    <row r="916">
      <c r="D916" s="9"/>
      <c r="E916" s="9"/>
      <c r="R916" s="9"/>
      <c r="S916" s="9"/>
    </row>
    <row r="917">
      <c r="D917" s="9"/>
      <c r="E917" s="9"/>
      <c r="R917" s="9"/>
      <c r="S917" s="9"/>
    </row>
    <row r="918">
      <c r="D918" s="9"/>
      <c r="E918" s="9"/>
      <c r="R918" s="9"/>
      <c r="S918" s="9"/>
    </row>
    <row r="919">
      <c r="D919" s="9"/>
      <c r="E919" s="9"/>
      <c r="R919" s="9"/>
      <c r="S919" s="9"/>
    </row>
    <row r="920">
      <c r="D920" s="9"/>
      <c r="E920" s="9"/>
      <c r="R920" s="9"/>
      <c r="S920" s="9"/>
    </row>
    <row r="921">
      <c r="D921" s="9"/>
      <c r="E921" s="9"/>
      <c r="R921" s="9"/>
      <c r="S921" s="9"/>
    </row>
    <row r="922">
      <c r="D922" s="9"/>
      <c r="E922" s="9"/>
      <c r="R922" s="9"/>
      <c r="S922" s="9"/>
    </row>
    <row r="923">
      <c r="D923" s="9"/>
      <c r="E923" s="9"/>
      <c r="R923" s="9"/>
      <c r="S923" s="9"/>
    </row>
    <row r="924">
      <c r="D924" s="9"/>
      <c r="E924" s="9"/>
      <c r="R924" s="9"/>
      <c r="S924" s="9"/>
    </row>
    <row r="925">
      <c r="D925" s="9"/>
      <c r="E925" s="9"/>
      <c r="R925" s="9"/>
      <c r="S925" s="9"/>
    </row>
    <row r="926">
      <c r="D926" s="9"/>
      <c r="E926" s="9"/>
      <c r="R926" s="9"/>
      <c r="S926" s="9"/>
    </row>
    <row r="927">
      <c r="D927" s="9"/>
      <c r="E927" s="9"/>
      <c r="R927" s="9"/>
      <c r="S927" s="9"/>
    </row>
    <row r="928">
      <c r="D928" s="9"/>
      <c r="E928" s="9"/>
      <c r="R928" s="9"/>
      <c r="S928" s="9"/>
    </row>
    <row r="929">
      <c r="D929" s="9"/>
      <c r="E929" s="9"/>
      <c r="R929" s="9"/>
      <c r="S929" s="9"/>
    </row>
    <row r="930">
      <c r="D930" s="9"/>
      <c r="E930" s="9"/>
      <c r="R930" s="9"/>
      <c r="S930" s="9"/>
    </row>
    <row r="931">
      <c r="D931" s="9"/>
      <c r="E931" s="9"/>
      <c r="R931" s="9"/>
      <c r="S931" s="9"/>
    </row>
    <row r="932">
      <c r="D932" s="9"/>
      <c r="E932" s="9"/>
      <c r="R932" s="9"/>
      <c r="S932" s="9"/>
    </row>
    <row r="933">
      <c r="D933" s="9"/>
      <c r="E933" s="9"/>
      <c r="R933" s="9"/>
      <c r="S933" s="9"/>
    </row>
    <row r="934">
      <c r="D934" s="9"/>
      <c r="E934" s="9"/>
      <c r="R934" s="9"/>
      <c r="S934" s="9"/>
    </row>
    <row r="935">
      <c r="D935" s="9"/>
      <c r="E935" s="9"/>
      <c r="R935" s="9"/>
      <c r="S935" s="9"/>
    </row>
    <row r="936">
      <c r="D936" s="9"/>
      <c r="E936" s="9"/>
      <c r="R936" s="9"/>
      <c r="S936" s="9"/>
    </row>
    <row r="937">
      <c r="D937" s="9"/>
      <c r="E937" s="9"/>
      <c r="R937" s="9"/>
      <c r="S937" s="9"/>
    </row>
    <row r="938">
      <c r="D938" s="9"/>
      <c r="E938" s="9"/>
      <c r="R938" s="9"/>
      <c r="S938" s="9"/>
    </row>
    <row r="939">
      <c r="D939" s="9"/>
      <c r="E939" s="9"/>
      <c r="R939" s="9"/>
      <c r="S939" s="9"/>
    </row>
    <row r="940">
      <c r="D940" s="9"/>
      <c r="E940" s="9"/>
      <c r="R940" s="9"/>
      <c r="S940" s="9"/>
    </row>
    <row r="941">
      <c r="D941" s="9"/>
      <c r="E941" s="9"/>
      <c r="R941" s="9"/>
      <c r="S941" s="9"/>
    </row>
    <row r="942">
      <c r="D942" s="9"/>
      <c r="E942" s="9"/>
      <c r="R942" s="9"/>
      <c r="S942" s="9"/>
    </row>
    <row r="943">
      <c r="D943" s="9"/>
      <c r="E943" s="9"/>
      <c r="R943" s="9"/>
      <c r="S943" s="9"/>
    </row>
    <row r="944">
      <c r="D944" s="9"/>
      <c r="E944" s="9"/>
      <c r="R944" s="9"/>
      <c r="S944" s="9"/>
    </row>
    <row r="945">
      <c r="D945" s="9"/>
      <c r="E945" s="9"/>
      <c r="R945" s="9"/>
      <c r="S945" s="9"/>
    </row>
    <row r="946">
      <c r="D946" s="9"/>
      <c r="E946" s="9"/>
      <c r="R946" s="9"/>
      <c r="S946" s="9"/>
    </row>
    <row r="947">
      <c r="D947" s="9"/>
      <c r="E947" s="9"/>
      <c r="R947" s="9"/>
      <c r="S947" s="9"/>
    </row>
    <row r="948">
      <c r="D948" s="9"/>
      <c r="E948" s="9"/>
      <c r="R948" s="9"/>
      <c r="S948" s="9"/>
    </row>
    <row r="949">
      <c r="D949" s="9"/>
      <c r="E949" s="9"/>
      <c r="R949" s="9"/>
      <c r="S949" s="9"/>
    </row>
    <row r="950">
      <c r="D950" s="9"/>
      <c r="E950" s="9"/>
      <c r="R950" s="9"/>
      <c r="S950" s="9"/>
    </row>
    <row r="951">
      <c r="D951" s="9"/>
      <c r="E951" s="9"/>
      <c r="R951" s="9"/>
      <c r="S951" s="9"/>
    </row>
    <row r="952">
      <c r="D952" s="9"/>
      <c r="E952" s="9"/>
      <c r="R952" s="9"/>
      <c r="S952" s="9"/>
    </row>
    <row r="953">
      <c r="D953" s="9"/>
      <c r="E953" s="9"/>
      <c r="R953" s="9"/>
      <c r="S953" s="9"/>
    </row>
    <row r="954">
      <c r="D954" s="9"/>
      <c r="E954" s="9"/>
      <c r="R954" s="9"/>
      <c r="S954" s="9"/>
    </row>
    <row r="955">
      <c r="D955" s="9"/>
      <c r="E955" s="9"/>
      <c r="R955" s="9"/>
      <c r="S955" s="9"/>
    </row>
    <row r="956">
      <c r="D956" s="9"/>
      <c r="E956" s="9"/>
      <c r="R956" s="9"/>
      <c r="S956" s="9"/>
    </row>
    <row r="957">
      <c r="D957" s="9"/>
      <c r="E957" s="9"/>
      <c r="R957" s="9"/>
      <c r="S957" s="9"/>
    </row>
    <row r="958">
      <c r="D958" s="9"/>
      <c r="E958" s="9"/>
      <c r="R958" s="9"/>
      <c r="S958" s="9"/>
    </row>
    <row r="959">
      <c r="D959" s="9"/>
      <c r="E959" s="9"/>
      <c r="R959" s="9"/>
      <c r="S959" s="9"/>
    </row>
    <row r="960">
      <c r="D960" s="9"/>
      <c r="E960" s="9"/>
      <c r="R960" s="9"/>
      <c r="S960" s="9"/>
    </row>
    <row r="961">
      <c r="D961" s="9"/>
      <c r="E961" s="9"/>
      <c r="R961" s="9"/>
      <c r="S961" s="9"/>
    </row>
    <row r="962">
      <c r="D962" s="9"/>
      <c r="E962" s="9"/>
      <c r="R962" s="9"/>
      <c r="S962" s="9"/>
    </row>
    <row r="963">
      <c r="D963" s="9"/>
      <c r="E963" s="9"/>
      <c r="R963" s="9"/>
      <c r="S963" s="9"/>
    </row>
    <row r="964">
      <c r="D964" s="9"/>
      <c r="E964" s="9"/>
      <c r="R964" s="9"/>
      <c r="S964" s="9"/>
    </row>
    <row r="965">
      <c r="D965" s="9"/>
      <c r="E965" s="9"/>
      <c r="R965" s="9"/>
      <c r="S965" s="9"/>
    </row>
    <row r="966">
      <c r="D966" s="9"/>
      <c r="E966" s="9"/>
      <c r="R966" s="9"/>
      <c r="S966" s="9"/>
    </row>
    <row r="967">
      <c r="D967" s="9"/>
      <c r="E967" s="9"/>
      <c r="R967" s="9"/>
      <c r="S967" s="9"/>
    </row>
    <row r="968">
      <c r="D968" s="9"/>
      <c r="E968" s="9"/>
      <c r="R968" s="9"/>
      <c r="S968" s="9"/>
    </row>
    <row r="969">
      <c r="D969" s="9"/>
      <c r="E969" s="9"/>
      <c r="R969" s="9"/>
      <c r="S969" s="9"/>
    </row>
    <row r="970">
      <c r="D970" s="9"/>
      <c r="E970" s="9"/>
      <c r="R970" s="9"/>
      <c r="S970" s="9"/>
    </row>
    <row r="971">
      <c r="D971" s="9"/>
      <c r="E971" s="9"/>
      <c r="R971" s="9"/>
      <c r="S971" s="9"/>
    </row>
    <row r="972">
      <c r="D972" s="9"/>
      <c r="E972" s="9"/>
      <c r="R972" s="9"/>
      <c r="S972" s="9"/>
    </row>
    <row r="973">
      <c r="D973" s="9"/>
      <c r="E973" s="9"/>
      <c r="R973" s="9"/>
      <c r="S973" s="9"/>
    </row>
    <row r="974">
      <c r="D974" s="9"/>
      <c r="E974" s="9"/>
      <c r="R974" s="9"/>
      <c r="S974" s="9"/>
    </row>
    <row r="975">
      <c r="D975" s="9"/>
      <c r="E975" s="9"/>
      <c r="R975" s="9"/>
      <c r="S975" s="9"/>
    </row>
    <row r="976">
      <c r="D976" s="9"/>
      <c r="E976" s="9"/>
      <c r="R976" s="9"/>
      <c r="S976" s="9"/>
    </row>
    <row r="977">
      <c r="D977" s="9"/>
      <c r="E977" s="9"/>
      <c r="R977" s="9"/>
      <c r="S977" s="9"/>
    </row>
    <row r="978">
      <c r="D978" s="9"/>
      <c r="E978" s="9"/>
      <c r="R978" s="9"/>
      <c r="S978" s="9"/>
    </row>
    <row r="979">
      <c r="D979" s="9"/>
      <c r="E979" s="9"/>
      <c r="R979" s="9"/>
      <c r="S979" s="9"/>
    </row>
    <row r="980">
      <c r="D980" s="9"/>
      <c r="E980" s="9"/>
      <c r="R980" s="9"/>
      <c r="S980" s="9"/>
    </row>
    <row r="981">
      <c r="D981" s="9"/>
      <c r="E981" s="9"/>
      <c r="R981" s="9"/>
      <c r="S981" s="9"/>
    </row>
    <row r="982">
      <c r="D982" s="9"/>
      <c r="E982" s="9"/>
      <c r="R982" s="9"/>
      <c r="S982" s="9"/>
    </row>
    <row r="983">
      <c r="D983" s="9"/>
      <c r="E983" s="9"/>
      <c r="R983" s="9"/>
      <c r="S983" s="9"/>
    </row>
    <row r="984">
      <c r="D984" s="9"/>
      <c r="E984" s="9"/>
      <c r="R984" s="9"/>
      <c r="S984" s="9"/>
    </row>
    <row r="985">
      <c r="R985" s="9"/>
      <c r="S985" s="9"/>
    </row>
    <row r="986">
      <c r="R986" s="9"/>
      <c r="S986" s="9"/>
    </row>
    <row r="987">
      <c r="R987" s="9"/>
      <c r="S987" s="9"/>
    </row>
    <row r="988">
      <c r="R988" s="9"/>
      <c r="S988" s="9"/>
    </row>
    <row r="989">
      <c r="R989" s="9"/>
      <c r="S989" s="9"/>
    </row>
    <row r="990">
      <c r="R990" s="9"/>
      <c r="S990" s="9"/>
    </row>
    <row r="991">
      <c r="R991" s="9"/>
      <c r="S991" s="9"/>
    </row>
    <row r="992">
      <c r="R992" s="9"/>
      <c r="S992" s="9"/>
    </row>
    <row r="993">
      <c r="R993" s="9"/>
      <c r="S993" s="9"/>
    </row>
    <row r="994">
      <c r="R994" s="9"/>
      <c r="S994" s="9"/>
    </row>
    <row r="995">
      <c r="R995" s="9"/>
      <c r="S995" s="9"/>
    </row>
    <row r="996">
      <c r="R996" s="9"/>
      <c r="S996" s="9"/>
    </row>
    <row r="997">
      <c r="R997" s="9"/>
      <c r="S997" s="9"/>
    </row>
    <row r="998">
      <c r="R998" s="9"/>
      <c r="S998" s="9"/>
    </row>
    <row r="999">
      <c r="R999" s="9"/>
      <c r="S999" s="9"/>
    </row>
    <row r="1000">
      <c r="R1000" s="9"/>
      <c r="S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13"/>
    <col customWidth="1" min="6" max="6" width="16.13"/>
    <col customWidth="1" min="7" max="7" width="20.75"/>
    <col customWidth="1" min="15" max="15" width="46.63"/>
    <col customWidth="1" min="17" max="17" width="2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3">
        <v>44470.68274920138</v>
      </c>
      <c r="B2" s="2" t="s">
        <v>17</v>
      </c>
      <c r="C2" s="2">
        <v>0.0</v>
      </c>
      <c r="D2" s="2">
        <v>0.0</v>
      </c>
      <c r="E2" s="2" t="s">
        <v>18</v>
      </c>
      <c r="F2" s="2" t="s">
        <v>19</v>
      </c>
      <c r="G2" s="2" t="s">
        <v>20</v>
      </c>
      <c r="H2" s="2">
        <v>500.0</v>
      </c>
      <c r="I2" s="2">
        <v>50.0</v>
      </c>
      <c r="J2" s="2">
        <v>4.0</v>
      </c>
      <c r="K2" s="2">
        <v>15.0</v>
      </c>
      <c r="L2" s="2">
        <v>5.0</v>
      </c>
      <c r="M2" s="2">
        <v>1200.0</v>
      </c>
      <c r="N2" s="2">
        <v>100.0</v>
      </c>
      <c r="O2" s="2" t="s">
        <v>21</v>
      </c>
      <c r="P2" s="5">
        <v>0.6666666666666666</v>
      </c>
      <c r="Q2" s="2" t="s">
        <v>22</v>
      </c>
    </row>
    <row r="3">
      <c r="A3" s="3">
        <v>44470.6869444676</v>
      </c>
      <c r="B3" s="2" t="s">
        <v>23</v>
      </c>
      <c r="C3" s="2">
        <v>5.0</v>
      </c>
      <c r="D3" s="2">
        <v>2.0</v>
      </c>
      <c r="E3" s="2" t="s">
        <v>18</v>
      </c>
      <c r="F3" s="2" t="s">
        <v>24</v>
      </c>
      <c r="G3" s="2" t="s">
        <v>25</v>
      </c>
      <c r="H3" s="2">
        <v>599.0</v>
      </c>
      <c r="I3" s="2">
        <v>199.0</v>
      </c>
      <c r="J3" s="2">
        <v>7.0</v>
      </c>
      <c r="K3" s="2">
        <v>0.0</v>
      </c>
      <c r="L3" s="2">
        <v>5.0</v>
      </c>
      <c r="M3" s="2">
        <v>499.0</v>
      </c>
      <c r="N3" s="2">
        <v>80.0</v>
      </c>
      <c r="O3" s="2" t="s">
        <v>26</v>
      </c>
      <c r="P3" s="5">
        <v>0.6666666666666666</v>
      </c>
      <c r="Q3" s="2" t="s">
        <v>28</v>
      </c>
    </row>
    <row r="4">
      <c r="A4" s="3">
        <v>44470.72319414352</v>
      </c>
      <c r="B4" s="2" t="s">
        <v>17</v>
      </c>
      <c r="C4" s="2">
        <v>3.0</v>
      </c>
      <c r="D4" s="2">
        <v>1.0</v>
      </c>
      <c r="E4" s="2" t="s">
        <v>29</v>
      </c>
      <c r="F4" s="2" t="s">
        <v>30</v>
      </c>
      <c r="G4" s="2" t="s">
        <v>20</v>
      </c>
      <c r="H4" s="2">
        <v>300.0</v>
      </c>
      <c r="I4" s="2">
        <v>25.0</v>
      </c>
      <c r="J4" s="2">
        <v>9.0</v>
      </c>
      <c r="K4" s="2">
        <v>21.0</v>
      </c>
      <c r="L4" s="2">
        <v>3.0</v>
      </c>
      <c r="M4" s="2">
        <v>15000.0</v>
      </c>
      <c r="N4" s="2">
        <v>50.0</v>
      </c>
      <c r="O4" s="2" t="s">
        <v>31</v>
      </c>
      <c r="P4" s="5">
        <v>0.625</v>
      </c>
      <c r="Q4" s="2" t="s">
        <v>28</v>
      </c>
    </row>
    <row r="5">
      <c r="A5" s="3">
        <v>44470.75166190972</v>
      </c>
      <c r="B5" s="2" t="s">
        <v>23</v>
      </c>
      <c r="C5" s="2">
        <v>0.0</v>
      </c>
      <c r="D5" s="2">
        <v>0.0</v>
      </c>
      <c r="E5" s="2" t="s">
        <v>18</v>
      </c>
      <c r="F5" s="2" t="s">
        <v>24</v>
      </c>
      <c r="G5" s="2" t="s">
        <v>20</v>
      </c>
      <c r="H5" s="2">
        <v>800.0</v>
      </c>
      <c r="I5" s="2">
        <v>40.0</v>
      </c>
      <c r="J5" s="2">
        <v>7.0</v>
      </c>
      <c r="K5" s="2">
        <v>45.0</v>
      </c>
      <c r="L5" s="2">
        <v>13.0</v>
      </c>
      <c r="M5" s="2">
        <v>1605.0</v>
      </c>
      <c r="N5" s="2">
        <v>45.0</v>
      </c>
      <c r="O5" s="2" t="s">
        <v>33</v>
      </c>
      <c r="P5" s="5">
        <v>0.5416666666666666</v>
      </c>
      <c r="Q5" s="2" t="s">
        <v>22</v>
      </c>
    </row>
    <row r="6">
      <c r="A6" s="3">
        <v>44470.760045601855</v>
      </c>
      <c r="B6" s="2" t="s">
        <v>35</v>
      </c>
      <c r="C6" s="2">
        <v>3.0</v>
      </c>
      <c r="D6" s="2">
        <v>2.0</v>
      </c>
      <c r="E6" s="2" t="s">
        <v>29</v>
      </c>
      <c r="F6" s="2" t="s">
        <v>36</v>
      </c>
      <c r="G6" s="2" t="s">
        <v>25</v>
      </c>
      <c r="H6" s="2">
        <v>300.0</v>
      </c>
      <c r="I6" s="2">
        <v>50.0</v>
      </c>
      <c r="J6" s="2">
        <v>7.0</v>
      </c>
      <c r="K6" s="2">
        <v>14.0</v>
      </c>
      <c r="L6" s="2">
        <v>4.0</v>
      </c>
      <c r="M6" s="2">
        <v>2000.0</v>
      </c>
      <c r="N6" s="2">
        <v>60.0</v>
      </c>
      <c r="O6" s="2" t="s">
        <v>37</v>
      </c>
      <c r="P6" s="5">
        <v>0.4583333333333333</v>
      </c>
      <c r="Q6" s="2" t="s">
        <v>39</v>
      </c>
    </row>
    <row r="7">
      <c r="A7" s="3">
        <v>44470.763946886575</v>
      </c>
      <c r="B7" s="2" t="s">
        <v>35</v>
      </c>
      <c r="C7" s="2">
        <v>1.0</v>
      </c>
      <c r="D7" s="2">
        <v>1.0</v>
      </c>
      <c r="E7" s="2" t="s">
        <v>40</v>
      </c>
      <c r="F7" s="2" t="s">
        <v>41</v>
      </c>
      <c r="G7" s="2" t="s">
        <v>25</v>
      </c>
      <c r="H7" s="2">
        <v>400.0</v>
      </c>
      <c r="I7" s="2">
        <v>40.0</v>
      </c>
      <c r="J7" s="2">
        <v>5.0</v>
      </c>
      <c r="K7" s="2">
        <v>15.0</v>
      </c>
      <c r="L7" s="2">
        <v>5.0</v>
      </c>
      <c r="M7" s="2">
        <v>1000.0</v>
      </c>
      <c r="N7" s="2">
        <v>60.0</v>
      </c>
      <c r="O7" s="2" t="s">
        <v>37</v>
      </c>
      <c r="P7" s="5">
        <v>0.5416666666666666</v>
      </c>
      <c r="Q7" s="2" t="s">
        <v>28</v>
      </c>
    </row>
    <row r="8">
      <c r="A8" s="3">
        <v>44470.76612377315</v>
      </c>
      <c r="B8" s="2" t="s">
        <v>35</v>
      </c>
      <c r="C8" s="2">
        <v>1.0</v>
      </c>
      <c r="D8" s="2">
        <v>1.0</v>
      </c>
      <c r="E8" s="2" t="s">
        <v>29</v>
      </c>
      <c r="F8" s="2" t="s">
        <v>30</v>
      </c>
      <c r="G8" s="2" t="s">
        <v>42</v>
      </c>
      <c r="H8" s="2">
        <v>450.0</v>
      </c>
      <c r="I8" s="2">
        <v>50.0</v>
      </c>
      <c r="J8" s="2">
        <v>7.0</v>
      </c>
      <c r="K8" s="2">
        <v>60.0</v>
      </c>
      <c r="L8" s="2">
        <v>5.0</v>
      </c>
      <c r="M8" s="2">
        <v>2000.0</v>
      </c>
      <c r="N8" s="2">
        <v>80.0</v>
      </c>
      <c r="O8" s="2" t="s">
        <v>37</v>
      </c>
      <c r="P8" s="2"/>
      <c r="Q8" s="2" t="s">
        <v>28</v>
      </c>
    </row>
    <row r="9">
      <c r="A9" s="3">
        <v>44470.76974452546</v>
      </c>
      <c r="B9" s="2" t="s">
        <v>35</v>
      </c>
      <c r="C9" s="2">
        <v>3.0</v>
      </c>
      <c r="D9" s="2">
        <v>2.0</v>
      </c>
      <c r="E9" s="2" t="s">
        <v>44</v>
      </c>
      <c r="F9" s="2" t="s">
        <v>45</v>
      </c>
      <c r="G9" s="2" t="s">
        <v>25</v>
      </c>
      <c r="H9" s="2">
        <v>1000.0</v>
      </c>
      <c r="I9" s="2">
        <v>35.0</v>
      </c>
      <c r="J9" s="2">
        <v>10.0</v>
      </c>
      <c r="K9" s="2">
        <v>60.0</v>
      </c>
      <c r="L9" s="2">
        <v>3.0</v>
      </c>
      <c r="M9" s="2">
        <v>2500.0</v>
      </c>
      <c r="N9" s="2">
        <v>80.0</v>
      </c>
      <c r="O9" s="2" t="s">
        <v>46</v>
      </c>
      <c r="P9" s="5">
        <v>0.4583333333333333</v>
      </c>
      <c r="Q9" s="2" t="s">
        <v>39</v>
      </c>
    </row>
    <row r="10">
      <c r="A10" s="3">
        <v>44470.7916925</v>
      </c>
      <c r="B10" s="2" t="s">
        <v>17</v>
      </c>
      <c r="C10" s="2">
        <v>2.0</v>
      </c>
      <c r="D10" s="2">
        <v>1.0</v>
      </c>
      <c r="E10" s="2" t="s">
        <v>18</v>
      </c>
      <c r="F10" s="2" t="s">
        <v>47</v>
      </c>
      <c r="G10" s="2" t="s">
        <v>20</v>
      </c>
      <c r="H10" s="2">
        <v>1000.0</v>
      </c>
      <c r="I10" s="2">
        <v>30.0</v>
      </c>
      <c r="J10" s="2">
        <v>4.0</v>
      </c>
      <c r="K10" s="2">
        <v>8.0</v>
      </c>
      <c r="L10" s="2">
        <v>3.0</v>
      </c>
      <c r="M10" s="2">
        <v>2680.0</v>
      </c>
      <c r="N10" s="2">
        <v>80.0</v>
      </c>
      <c r="O10" s="2" t="s">
        <v>46</v>
      </c>
      <c r="P10" s="5">
        <v>0.5833333333333334</v>
      </c>
      <c r="Q10" s="2" t="s">
        <v>39</v>
      </c>
    </row>
    <row r="11">
      <c r="A11" s="3">
        <v>44470.79639606482</v>
      </c>
      <c r="B11" s="2" t="s">
        <v>35</v>
      </c>
      <c r="C11" s="2">
        <v>2.0</v>
      </c>
      <c r="D11" s="2">
        <v>2.0</v>
      </c>
      <c r="E11" s="2" t="s">
        <v>44</v>
      </c>
      <c r="F11" s="2" t="s">
        <v>41</v>
      </c>
      <c r="G11" s="2" t="s">
        <v>25</v>
      </c>
      <c r="H11" s="2">
        <v>200.0</v>
      </c>
      <c r="I11" s="2">
        <v>30.0</v>
      </c>
      <c r="J11" s="2">
        <v>7.0</v>
      </c>
      <c r="K11" s="2">
        <v>20.0</v>
      </c>
      <c r="L11" s="2">
        <v>10.0</v>
      </c>
      <c r="M11" s="2">
        <v>5499.0</v>
      </c>
      <c r="N11" s="2">
        <v>200.0</v>
      </c>
      <c r="O11" s="2" t="s">
        <v>46</v>
      </c>
      <c r="P11" s="5">
        <v>0.5833333333333334</v>
      </c>
      <c r="Q11" s="2" t="s">
        <v>22</v>
      </c>
    </row>
    <row r="12">
      <c r="A12" s="3">
        <v>44470.807788252314</v>
      </c>
      <c r="B12" s="2" t="s">
        <v>17</v>
      </c>
      <c r="C12" s="2">
        <v>1.0</v>
      </c>
      <c r="D12" s="2">
        <v>1.0</v>
      </c>
      <c r="E12" s="2" t="s">
        <v>29</v>
      </c>
      <c r="F12" s="2" t="s">
        <v>49</v>
      </c>
      <c r="G12" s="2" t="s">
        <v>42</v>
      </c>
      <c r="H12" s="2">
        <v>200.0</v>
      </c>
      <c r="I12" s="2">
        <v>30.0</v>
      </c>
      <c r="J12" s="2">
        <v>3.0</v>
      </c>
      <c r="K12" s="2">
        <v>0.0</v>
      </c>
      <c r="L12" s="2">
        <v>1.0</v>
      </c>
      <c r="M12" s="2">
        <v>300.0</v>
      </c>
      <c r="N12" s="2">
        <v>50.0</v>
      </c>
      <c r="O12" s="2" t="s">
        <v>46</v>
      </c>
      <c r="P12" s="5">
        <v>0.5</v>
      </c>
      <c r="Q12" s="2" t="s">
        <v>22</v>
      </c>
    </row>
    <row r="13">
      <c r="A13" s="3">
        <v>44470.8339165162</v>
      </c>
      <c r="B13" s="2" t="s">
        <v>17</v>
      </c>
      <c r="C13" s="2">
        <v>0.0</v>
      </c>
      <c r="D13" s="2">
        <v>0.0</v>
      </c>
      <c r="E13" s="2" t="s">
        <v>29</v>
      </c>
      <c r="F13" s="2" t="s">
        <v>50</v>
      </c>
      <c r="G13" s="2" t="s">
        <v>20</v>
      </c>
      <c r="H13" s="2">
        <v>50.0</v>
      </c>
      <c r="I13" s="2">
        <v>0.0</v>
      </c>
      <c r="J13" s="2">
        <v>3.0</v>
      </c>
      <c r="K13" s="2">
        <v>0.0</v>
      </c>
      <c r="L13" s="2">
        <v>1.0</v>
      </c>
      <c r="M13" s="2">
        <v>300.0</v>
      </c>
      <c r="N13" s="2">
        <v>50.0</v>
      </c>
      <c r="O13" s="2" t="s">
        <v>33</v>
      </c>
      <c r="P13" s="5">
        <v>0.6666666666666666</v>
      </c>
      <c r="Q13" s="2" t="s">
        <v>51</v>
      </c>
    </row>
    <row r="14">
      <c r="A14" s="3">
        <v>44470.84209965278</v>
      </c>
      <c r="B14" s="2" t="s">
        <v>35</v>
      </c>
      <c r="C14" s="2">
        <v>2.0</v>
      </c>
      <c r="D14" s="2">
        <v>1.0</v>
      </c>
      <c r="E14" s="2" t="s">
        <v>29</v>
      </c>
      <c r="F14" s="2" t="s">
        <v>47</v>
      </c>
      <c r="G14" s="2" t="s">
        <v>52</v>
      </c>
      <c r="H14" s="2">
        <v>200.0</v>
      </c>
      <c r="I14" s="2">
        <v>30.0</v>
      </c>
      <c r="J14" s="2">
        <v>7.0</v>
      </c>
      <c r="K14" s="2">
        <v>24.0</v>
      </c>
      <c r="L14" s="2">
        <v>5.0</v>
      </c>
      <c r="M14" s="2">
        <v>2000.0</v>
      </c>
      <c r="N14" s="2">
        <v>100.0</v>
      </c>
      <c r="O14" s="2" t="s">
        <v>37</v>
      </c>
      <c r="P14" s="5">
        <v>0.375</v>
      </c>
      <c r="Q14" s="2" t="s">
        <v>28</v>
      </c>
    </row>
    <row r="15">
      <c r="A15" s="3">
        <v>44470.847050717595</v>
      </c>
      <c r="B15" s="2" t="s">
        <v>35</v>
      </c>
      <c r="C15" s="2">
        <v>3.0</v>
      </c>
      <c r="D15" s="2">
        <v>2.0</v>
      </c>
      <c r="E15" s="2" t="s">
        <v>44</v>
      </c>
      <c r="F15" s="2" t="s">
        <v>47</v>
      </c>
      <c r="G15" s="2" t="s">
        <v>25</v>
      </c>
      <c r="H15" s="2">
        <v>300.0</v>
      </c>
      <c r="I15" s="2">
        <v>50.0</v>
      </c>
      <c r="J15" s="2">
        <v>7.0</v>
      </c>
      <c r="K15" s="2">
        <v>40.0</v>
      </c>
      <c r="L15" s="2">
        <v>5.0</v>
      </c>
      <c r="M15" s="2">
        <v>1400.0</v>
      </c>
      <c r="N15" s="2">
        <v>150.0</v>
      </c>
      <c r="O15" s="2" t="s">
        <v>31</v>
      </c>
      <c r="P15" s="5">
        <v>0.5833333333333334</v>
      </c>
      <c r="Q15" s="2" t="s">
        <v>22</v>
      </c>
    </row>
    <row r="16">
      <c r="A16" s="3">
        <v>44470.89080790509</v>
      </c>
      <c r="B16" s="2" t="s">
        <v>17</v>
      </c>
      <c r="C16" s="2">
        <v>1.0</v>
      </c>
      <c r="D16" s="2">
        <v>1.0</v>
      </c>
      <c r="E16" s="2" t="s">
        <v>18</v>
      </c>
      <c r="F16" s="2" t="s">
        <v>19</v>
      </c>
      <c r="G16" s="2" t="s">
        <v>20</v>
      </c>
      <c r="H16" s="2">
        <v>600.0</v>
      </c>
      <c r="I16" s="2">
        <v>35.0</v>
      </c>
      <c r="J16" s="2">
        <v>3.0</v>
      </c>
      <c r="K16" s="2">
        <v>14.0</v>
      </c>
      <c r="L16" s="2">
        <v>2.0</v>
      </c>
      <c r="M16" s="2">
        <v>4200.0</v>
      </c>
      <c r="N16" s="2">
        <v>60.0</v>
      </c>
      <c r="O16" s="2" t="s">
        <v>37</v>
      </c>
      <c r="P16" s="5">
        <v>0.4583333333333333</v>
      </c>
      <c r="Q16" s="2" t="s">
        <v>22</v>
      </c>
    </row>
    <row r="17">
      <c r="A17" s="3">
        <v>44470.913462453704</v>
      </c>
      <c r="B17" s="2" t="s">
        <v>17</v>
      </c>
      <c r="C17" s="2">
        <v>2.0</v>
      </c>
      <c r="D17" s="2">
        <v>1.0</v>
      </c>
      <c r="E17" s="2" t="s">
        <v>18</v>
      </c>
      <c r="F17" s="2" t="s">
        <v>19</v>
      </c>
      <c r="G17" s="2" t="s">
        <v>20</v>
      </c>
      <c r="H17" s="2">
        <v>500.0</v>
      </c>
      <c r="I17" s="2">
        <v>50.0</v>
      </c>
      <c r="J17" s="2">
        <v>30.0</v>
      </c>
      <c r="K17" s="2">
        <v>60.0</v>
      </c>
      <c r="L17" s="2">
        <v>1.0</v>
      </c>
      <c r="M17" s="2">
        <v>4000.0</v>
      </c>
      <c r="N17" s="2">
        <v>100.0</v>
      </c>
      <c r="O17" s="2" t="s">
        <v>46</v>
      </c>
      <c r="P17" s="5">
        <v>0.4166666666666667</v>
      </c>
      <c r="Q17" s="2" t="s">
        <v>22</v>
      </c>
    </row>
    <row r="18">
      <c r="A18" s="3">
        <v>44470.93727393518</v>
      </c>
      <c r="B18" s="2" t="s">
        <v>17</v>
      </c>
      <c r="C18" s="2">
        <v>0.0</v>
      </c>
      <c r="D18" s="2">
        <v>1.0</v>
      </c>
      <c r="E18" s="2" t="s">
        <v>44</v>
      </c>
      <c r="F18" s="2" t="s">
        <v>41</v>
      </c>
      <c r="G18" s="2" t="s">
        <v>20</v>
      </c>
      <c r="H18" s="2">
        <v>1000.0</v>
      </c>
      <c r="I18" s="2">
        <v>50.0</v>
      </c>
      <c r="J18" s="2">
        <v>7.0</v>
      </c>
      <c r="K18" s="2">
        <v>30.0</v>
      </c>
      <c r="L18" s="2">
        <v>4.0</v>
      </c>
      <c r="M18" s="2">
        <v>29600.0</v>
      </c>
      <c r="N18" s="2">
        <v>200.0</v>
      </c>
      <c r="O18" s="2" t="s">
        <v>54</v>
      </c>
      <c r="P18" s="5">
        <v>0.625</v>
      </c>
      <c r="Q18" s="2" t="s">
        <v>22</v>
      </c>
    </row>
    <row r="19">
      <c r="A19" s="3">
        <v>44470.98853931713</v>
      </c>
      <c r="B19" s="2" t="s">
        <v>35</v>
      </c>
      <c r="C19" s="2">
        <v>2.0</v>
      </c>
      <c r="D19" s="2">
        <v>1.0</v>
      </c>
      <c r="E19" s="2" t="s">
        <v>18</v>
      </c>
      <c r="F19" s="2" t="s">
        <v>24</v>
      </c>
      <c r="G19" s="2" t="s">
        <v>25</v>
      </c>
      <c r="H19" s="2">
        <v>100.0</v>
      </c>
      <c r="I19" s="2">
        <v>23.0</v>
      </c>
      <c r="J19" s="2">
        <v>5.0</v>
      </c>
      <c r="K19" s="2">
        <v>7.0</v>
      </c>
      <c r="L19" s="2">
        <v>2.0</v>
      </c>
      <c r="M19" s="2">
        <v>1700.0</v>
      </c>
      <c r="N19" s="2">
        <v>50.0</v>
      </c>
      <c r="O19" s="2" t="s">
        <v>37</v>
      </c>
      <c r="P19" s="5">
        <v>0.5416666666666666</v>
      </c>
      <c r="Q19" s="2" t="s">
        <v>28</v>
      </c>
    </row>
    <row r="20">
      <c r="A20" s="3">
        <v>44471.54558614583</v>
      </c>
      <c r="B20" s="2" t="s">
        <v>17</v>
      </c>
      <c r="C20" s="2">
        <v>0.0</v>
      </c>
      <c r="D20" s="2">
        <v>0.0</v>
      </c>
      <c r="E20" s="2" t="s">
        <v>29</v>
      </c>
      <c r="F20" s="2" t="s">
        <v>41</v>
      </c>
      <c r="G20" s="2" t="s">
        <v>55</v>
      </c>
      <c r="H20" s="2">
        <v>1200.0</v>
      </c>
      <c r="I20" s="2">
        <v>60.0</v>
      </c>
      <c r="J20" s="2">
        <v>18.0</v>
      </c>
      <c r="K20" s="2">
        <v>0.0</v>
      </c>
      <c r="L20" s="2">
        <v>12.0</v>
      </c>
      <c r="M20" s="2">
        <v>240.0</v>
      </c>
      <c r="N20" s="2">
        <v>112.0</v>
      </c>
      <c r="O20" s="2" t="s">
        <v>21</v>
      </c>
      <c r="P20" s="5">
        <v>0.8333333333333334</v>
      </c>
      <c r="Q20" s="2" t="s">
        <v>51</v>
      </c>
    </row>
    <row r="21">
      <c r="A21" s="3">
        <v>44471.65687898148</v>
      </c>
      <c r="B21" s="2" t="s">
        <v>35</v>
      </c>
      <c r="C21" s="2">
        <v>3.0</v>
      </c>
      <c r="D21" s="2">
        <v>3.0</v>
      </c>
      <c r="E21" s="2" t="s">
        <v>18</v>
      </c>
      <c r="F21" s="2" t="s">
        <v>57</v>
      </c>
      <c r="G21" s="2" t="s">
        <v>20</v>
      </c>
      <c r="H21" s="2">
        <v>350.0</v>
      </c>
      <c r="I21" s="2">
        <v>35.0</v>
      </c>
      <c r="J21" s="2">
        <v>5.0</v>
      </c>
      <c r="K21" s="2">
        <v>0.0</v>
      </c>
      <c r="L21" s="2">
        <v>7.0</v>
      </c>
      <c r="M21" s="2">
        <v>10000.0</v>
      </c>
      <c r="N21" s="2">
        <v>300.0</v>
      </c>
      <c r="O21" s="2" t="s">
        <v>58</v>
      </c>
      <c r="P21" s="5">
        <v>0.5416666666666666</v>
      </c>
      <c r="Q21" s="2" t="s">
        <v>28</v>
      </c>
    </row>
    <row r="22">
      <c r="A22" s="3">
        <v>44471.659817164356</v>
      </c>
      <c r="B22" s="2" t="s">
        <v>35</v>
      </c>
      <c r="C22" s="2">
        <v>2.0</v>
      </c>
      <c r="D22" s="2">
        <v>1.0</v>
      </c>
      <c r="E22" s="2" t="s">
        <v>44</v>
      </c>
      <c r="F22" s="2" t="s">
        <v>47</v>
      </c>
      <c r="G22" s="2" t="s">
        <v>25</v>
      </c>
      <c r="H22" s="2">
        <v>500.0</v>
      </c>
      <c r="I22" s="2">
        <v>25.0</v>
      </c>
      <c r="J22" s="2">
        <v>4.0</v>
      </c>
      <c r="K22" s="2">
        <v>30.0</v>
      </c>
      <c r="L22" s="2">
        <v>6.0</v>
      </c>
      <c r="M22" s="2">
        <v>1500.0</v>
      </c>
      <c r="N22" s="2">
        <v>50.0</v>
      </c>
      <c r="O22" s="2" t="s">
        <v>37</v>
      </c>
      <c r="P22" s="5">
        <v>0.5833333333333334</v>
      </c>
      <c r="Q22" s="2" t="s">
        <v>39</v>
      </c>
    </row>
    <row r="23">
      <c r="A23" s="3">
        <v>44471.661286539354</v>
      </c>
      <c r="B23" s="2" t="s">
        <v>17</v>
      </c>
      <c r="C23" s="2">
        <v>1.0</v>
      </c>
      <c r="D23" s="2">
        <v>0.0</v>
      </c>
      <c r="E23" s="2" t="s">
        <v>18</v>
      </c>
      <c r="F23" s="2" t="s">
        <v>60</v>
      </c>
      <c r="G23" s="2" t="s">
        <v>20</v>
      </c>
      <c r="H23" s="2">
        <v>5000.0</v>
      </c>
      <c r="I23" s="2">
        <v>50.0</v>
      </c>
      <c r="J23" s="2">
        <v>5.0</v>
      </c>
      <c r="K23" s="2">
        <v>20.0</v>
      </c>
      <c r="L23" s="2">
        <v>6.0</v>
      </c>
      <c r="M23" s="2">
        <v>8900.0</v>
      </c>
      <c r="N23" s="2">
        <v>300.0</v>
      </c>
      <c r="O23" s="2" t="s">
        <v>61</v>
      </c>
      <c r="P23" s="5">
        <v>0.5416666666666666</v>
      </c>
      <c r="Q23" s="2" t="s">
        <v>22</v>
      </c>
    </row>
    <row r="24">
      <c r="A24" s="3">
        <v>44471.67784284722</v>
      </c>
      <c r="B24" s="2" t="s">
        <v>35</v>
      </c>
      <c r="C24" s="2">
        <v>5.0</v>
      </c>
      <c r="D24" s="2">
        <v>1.0</v>
      </c>
      <c r="E24" s="2" t="s">
        <v>44</v>
      </c>
      <c r="F24" s="2" t="s">
        <v>62</v>
      </c>
      <c r="G24" s="2" t="s">
        <v>55</v>
      </c>
      <c r="H24" s="2">
        <v>200.0</v>
      </c>
      <c r="I24" s="2">
        <v>30.0</v>
      </c>
      <c r="J24" s="2">
        <v>10.0</v>
      </c>
      <c r="K24" s="2">
        <v>25.0</v>
      </c>
      <c r="L24" s="2">
        <v>5.0</v>
      </c>
      <c r="M24" s="2">
        <v>1500.0</v>
      </c>
      <c r="N24" s="2">
        <v>60.0</v>
      </c>
      <c r="O24" s="2" t="s">
        <v>37</v>
      </c>
      <c r="P24" s="5">
        <v>0.5</v>
      </c>
      <c r="Q24" s="2" t="s">
        <v>22</v>
      </c>
    </row>
    <row r="25">
      <c r="A25" s="3">
        <v>44471.844315462964</v>
      </c>
      <c r="B25" s="2" t="s">
        <v>35</v>
      </c>
      <c r="C25" s="2">
        <v>1.0</v>
      </c>
      <c r="D25" s="2">
        <v>1.0</v>
      </c>
      <c r="E25" s="2" t="s">
        <v>40</v>
      </c>
      <c r="F25" s="2" t="s">
        <v>47</v>
      </c>
      <c r="G25" s="2" t="s">
        <v>55</v>
      </c>
      <c r="H25" s="2">
        <v>400.0</v>
      </c>
      <c r="I25" s="2">
        <v>50.0</v>
      </c>
      <c r="J25" s="2">
        <v>10.0</v>
      </c>
      <c r="K25" s="2">
        <v>0.0</v>
      </c>
      <c r="L25" s="2">
        <v>4.0</v>
      </c>
      <c r="M25" s="2">
        <v>1200.0</v>
      </c>
      <c r="N25" s="2">
        <v>120.0</v>
      </c>
      <c r="O25" s="2" t="s">
        <v>37</v>
      </c>
      <c r="P25" s="5">
        <v>0.4166666666666667</v>
      </c>
      <c r="Q25" s="2" t="s">
        <v>22</v>
      </c>
    </row>
    <row r="26">
      <c r="A26" s="3">
        <v>44471.892907546295</v>
      </c>
      <c r="B26" s="2" t="s">
        <v>35</v>
      </c>
      <c r="C26" s="2">
        <v>2.0</v>
      </c>
      <c r="D26" s="2">
        <v>1.0</v>
      </c>
      <c r="E26" s="2" t="s">
        <v>29</v>
      </c>
      <c r="F26" s="2" t="s">
        <v>41</v>
      </c>
      <c r="G26" s="2" t="s">
        <v>55</v>
      </c>
      <c r="H26" s="2">
        <v>300.0</v>
      </c>
      <c r="I26" s="2">
        <v>20.0</v>
      </c>
      <c r="J26" s="2">
        <v>7.0</v>
      </c>
      <c r="K26" s="2">
        <v>0.0</v>
      </c>
      <c r="L26" s="2">
        <v>4.0</v>
      </c>
      <c r="M26" s="2">
        <v>1500.0</v>
      </c>
      <c r="N26" s="2">
        <v>30.0</v>
      </c>
      <c r="O26" s="2" t="s">
        <v>33</v>
      </c>
      <c r="P26" s="5">
        <v>0.4166666666666667</v>
      </c>
      <c r="Q26" s="2" t="s">
        <v>22</v>
      </c>
    </row>
    <row r="27">
      <c r="A27" s="3">
        <v>44471.95830180556</v>
      </c>
      <c r="B27" s="2" t="s">
        <v>35</v>
      </c>
      <c r="C27" s="2">
        <v>1.0</v>
      </c>
      <c r="D27" s="2">
        <v>1.0</v>
      </c>
      <c r="E27" s="2" t="s">
        <v>29</v>
      </c>
      <c r="F27" s="2" t="s">
        <v>47</v>
      </c>
      <c r="G27" s="2" t="s">
        <v>55</v>
      </c>
      <c r="H27" s="2">
        <v>1000.0</v>
      </c>
      <c r="I27" s="2">
        <v>60.0</v>
      </c>
      <c r="J27" s="2">
        <v>3.0</v>
      </c>
      <c r="K27" s="2">
        <v>0.0</v>
      </c>
      <c r="L27" s="2">
        <v>3.0</v>
      </c>
      <c r="M27" s="2">
        <v>10000.0</v>
      </c>
      <c r="N27" s="2">
        <v>120.0</v>
      </c>
      <c r="O27" s="2" t="s">
        <v>65</v>
      </c>
      <c r="P27" s="5">
        <v>0.5833333333333334</v>
      </c>
      <c r="Q27" s="2" t="s">
        <v>22</v>
      </c>
    </row>
    <row r="28">
      <c r="A28" s="3">
        <v>44472.02660159722</v>
      </c>
      <c r="B28" s="2" t="s">
        <v>35</v>
      </c>
      <c r="C28" s="2">
        <v>3.0</v>
      </c>
      <c r="D28" s="2">
        <v>1.0</v>
      </c>
      <c r="E28" s="2" t="s">
        <v>18</v>
      </c>
      <c r="F28" s="2" t="s">
        <v>66</v>
      </c>
      <c r="G28" s="2" t="s">
        <v>52</v>
      </c>
      <c r="H28" s="2">
        <v>200.0</v>
      </c>
      <c r="I28" s="2">
        <v>50.0</v>
      </c>
      <c r="J28" s="2">
        <v>5.0</v>
      </c>
      <c r="K28" s="2">
        <v>30.0</v>
      </c>
      <c r="L28" s="2">
        <v>6.0</v>
      </c>
      <c r="M28" s="2">
        <v>7000.0</v>
      </c>
      <c r="N28" s="2">
        <v>150.0</v>
      </c>
      <c r="O28" s="2" t="s">
        <v>67</v>
      </c>
      <c r="P28" s="5">
        <v>0.625</v>
      </c>
      <c r="Q28" s="2" t="s">
        <v>39</v>
      </c>
    </row>
    <row r="29">
      <c r="A29" s="3">
        <v>44472.28761746528</v>
      </c>
      <c r="B29" s="2" t="s">
        <v>17</v>
      </c>
      <c r="C29" s="2">
        <v>2.0</v>
      </c>
      <c r="D29" s="2">
        <v>2.0</v>
      </c>
      <c r="E29" s="2" t="s">
        <v>18</v>
      </c>
      <c r="F29" s="2" t="s">
        <v>68</v>
      </c>
      <c r="G29" s="2" t="s">
        <v>20</v>
      </c>
      <c r="H29" s="2">
        <v>500.0</v>
      </c>
      <c r="I29" s="2">
        <v>40.0</v>
      </c>
      <c r="J29" s="2">
        <v>3.0</v>
      </c>
      <c r="K29" s="2">
        <v>15.0</v>
      </c>
      <c r="L29" s="2">
        <v>3.0</v>
      </c>
      <c r="M29" s="2">
        <v>1500.0</v>
      </c>
      <c r="N29" s="2">
        <v>100.0</v>
      </c>
      <c r="O29" s="2" t="s">
        <v>33</v>
      </c>
      <c r="P29" s="5">
        <v>0.5833333333333334</v>
      </c>
      <c r="Q29" s="2" t="s">
        <v>28</v>
      </c>
    </row>
    <row r="30">
      <c r="A30" s="3">
        <v>44472.29894275463</v>
      </c>
      <c r="B30" s="2" t="s">
        <v>35</v>
      </c>
      <c r="C30" s="2">
        <v>2.0</v>
      </c>
      <c r="D30" s="2">
        <v>1.0</v>
      </c>
      <c r="E30" s="2" t="s">
        <v>18</v>
      </c>
      <c r="F30" s="2" t="s">
        <v>69</v>
      </c>
      <c r="G30" s="2" t="s">
        <v>52</v>
      </c>
      <c r="H30" s="2">
        <v>1000.0</v>
      </c>
      <c r="I30" s="2">
        <v>100.0</v>
      </c>
      <c r="J30" s="2">
        <v>7.0</v>
      </c>
      <c r="K30" s="2">
        <v>0.0</v>
      </c>
      <c r="L30" s="2">
        <v>20.0</v>
      </c>
      <c r="M30" s="2">
        <v>4000.0</v>
      </c>
      <c r="N30" s="2">
        <v>200.0</v>
      </c>
      <c r="O30" s="2" t="s">
        <v>70</v>
      </c>
      <c r="P30" s="5">
        <v>0.625</v>
      </c>
      <c r="Q30" s="2" t="s">
        <v>51</v>
      </c>
    </row>
    <row r="31">
      <c r="A31" s="3">
        <v>44472.30288965278</v>
      </c>
      <c r="B31" s="2" t="s">
        <v>17</v>
      </c>
      <c r="C31" s="2">
        <v>4.0</v>
      </c>
      <c r="D31" s="2">
        <v>3.0</v>
      </c>
      <c r="E31" s="2" t="s">
        <v>44</v>
      </c>
      <c r="F31" s="2" t="s">
        <v>47</v>
      </c>
      <c r="G31" s="2" t="s">
        <v>52</v>
      </c>
      <c r="H31" s="2">
        <v>500.0</v>
      </c>
      <c r="I31" s="2">
        <v>40.0</v>
      </c>
      <c r="J31" s="2">
        <v>4.0</v>
      </c>
      <c r="K31" s="2">
        <v>0.0</v>
      </c>
      <c r="L31" s="2">
        <v>2.0</v>
      </c>
      <c r="M31" s="2">
        <v>700.0</v>
      </c>
      <c r="N31" s="2">
        <v>50.0</v>
      </c>
      <c r="O31" s="2" t="s">
        <v>26</v>
      </c>
      <c r="Q31" s="2" t="s">
        <v>22</v>
      </c>
    </row>
    <row r="32">
      <c r="A32" s="3">
        <v>44472.62773927083</v>
      </c>
      <c r="B32" s="2" t="s">
        <v>35</v>
      </c>
      <c r="C32" s="2">
        <v>2.0</v>
      </c>
      <c r="D32" s="2">
        <v>4.0</v>
      </c>
      <c r="E32" s="2" t="s">
        <v>18</v>
      </c>
      <c r="F32" s="2" t="s">
        <v>24</v>
      </c>
      <c r="G32" s="2" t="s">
        <v>25</v>
      </c>
      <c r="H32" s="2">
        <v>200.0</v>
      </c>
      <c r="I32" s="2">
        <v>50.0</v>
      </c>
      <c r="J32" s="2">
        <v>4.0</v>
      </c>
      <c r="K32" s="2">
        <v>14.0</v>
      </c>
      <c r="L32" s="2">
        <v>5.0</v>
      </c>
      <c r="M32" s="2">
        <v>1500.0</v>
      </c>
      <c r="N32" s="2">
        <v>100.0</v>
      </c>
      <c r="O32" s="2" t="s">
        <v>46</v>
      </c>
      <c r="P32" s="5">
        <v>0.4166666666666667</v>
      </c>
      <c r="Q32" s="2" t="s">
        <v>28</v>
      </c>
    </row>
    <row r="33">
      <c r="A33" s="3">
        <v>44472.67137321759</v>
      </c>
      <c r="B33" s="2" t="s">
        <v>35</v>
      </c>
      <c r="C33" s="2">
        <v>2.0</v>
      </c>
      <c r="D33" s="2">
        <v>0.0</v>
      </c>
      <c r="E33" s="2" t="s">
        <v>40</v>
      </c>
      <c r="F33" s="2" t="s">
        <v>19</v>
      </c>
      <c r="G33" s="2" t="s">
        <v>25</v>
      </c>
      <c r="H33" s="2">
        <v>200.0</v>
      </c>
      <c r="I33" s="2">
        <v>30.0</v>
      </c>
      <c r="J33" s="2">
        <v>4.0</v>
      </c>
      <c r="K33" s="2">
        <v>14.0</v>
      </c>
      <c r="L33" s="2">
        <v>10.0</v>
      </c>
      <c r="M33" s="2">
        <v>1500.0</v>
      </c>
      <c r="N33" s="2">
        <v>50.0</v>
      </c>
      <c r="O33" s="2" t="s">
        <v>33</v>
      </c>
      <c r="P33" s="5">
        <v>0.5833333333333334</v>
      </c>
      <c r="Q33" s="2" t="s">
        <v>39</v>
      </c>
    </row>
    <row r="34">
      <c r="A34" s="3">
        <v>44472.728353391205</v>
      </c>
      <c r="B34" s="2" t="s">
        <v>17</v>
      </c>
      <c r="C34" s="2">
        <v>0.0</v>
      </c>
      <c r="D34" s="2">
        <v>2.0</v>
      </c>
      <c r="E34" s="2" t="s">
        <v>18</v>
      </c>
      <c r="F34" s="2" t="s">
        <v>72</v>
      </c>
      <c r="G34" s="2" t="s">
        <v>20</v>
      </c>
      <c r="H34" s="2">
        <v>800.0</v>
      </c>
      <c r="I34" s="2">
        <v>30.0</v>
      </c>
      <c r="J34" s="2">
        <v>4.0</v>
      </c>
      <c r="K34" s="2">
        <v>0.0</v>
      </c>
      <c r="L34" s="2">
        <v>1.0</v>
      </c>
      <c r="M34" s="2">
        <v>800.0</v>
      </c>
      <c r="N34" s="2">
        <v>30.0</v>
      </c>
      <c r="O34" s="2" t="s">
        <v>33</v>
      </c>
      <c r="P34" s="5">
        <v>0.625</v>
      </c>
      <c r="Q34" s="2" t="s">
        <v>28</v>
      </c>
    </row>
    <row r="35">
      <c r="A35" s="3">
        <v>44472.82045211806</v>
      </c>
      <c r="B35" s="2" t="s">
        <v>17</v>
      </c>
      <c r="C35" s="2">
        <v>1.0</v>
      </c>
      <c r="D35" s="2">
        <v>1.0</v>
      </c>
      <c r="E35" s="2" t="s">
        <v>18</v>
      </c>
      <c r="F35" s="2" t="s">
        <v>41</v>
      </c>
      <c r="G35" s="2" t="s">
        <v>20</v>
      </c>
      <c r="H35" s="2">
        <v>500.0</v>
      </c>
      <c r="I35" s="2">
        <v>30.0</v>
      </c>
      <c r="J35" s="2">
        <v>7.0</v>
      </c>
      <c r="K35" s="2">
        <v>60.0</v>
      </c>
      <c r="L35" s="2">
        <v>5.0</v>
      </c>
      <c r="M35" s="2">
        <v>15000.0</v>
      </c>
      <c r="N35" s="2">
        <v>2000.0</v>
      </c>
      <c r="O35" s="2" t="s">
        <v>33</v>
      </c>
      <c r="P35" s="5">
        <v>0.4166666666666667</v>
      </c>
      <c r="Q35" s="2" t="s">
        <v>22</v>
      </c>
    </row>
    <row r="36">
      <c r="A36" s="3">
        <v>44472.869221817135</v>
      </c>
      <c r="B36" s="2" t="s">
        <v>35</v>
      </c>
      <c r="C36" s="2">
        <v>15.0</v>
      </c>
      <c r="D36" s="2">
        <v>10.0</v>
      </c>
      <c r="E36" s="2" t="s">
        <v>18</v>
      </c>
      <c r="F36" s="2" t="s">
        <v>60</v>
      </c>
      <c r="G36" s="2" t="s">
        <v>25</v>
      </c>
      <c r="H36" s="2">
        <v>600.0</v>
      </c>
      <c r="I36" s="2">
        <v>30.0</v>
      </c>
      <c r="J36" s="2">
        <v>2.0</v>
      </c>
      <c r="K36" s="2">
        <v>0.0</v>
      </c>
      <c r="L36" s="2">
        <v>3.0</v>
      </c>
      <c r="M36" s="2">
        <v>900.0</v>
      </c>
      <c r="N36" s="2">
        <v>50.0</v>
      </c>
      <c r="O36" s="2" t="s">
        <v>54</v>
      </c>
      <c r="P36" s="5">
        <v>0.5416666666666666</v>
      </c>
      <c r="Q36" s="2" t="s">
        <v>28</v>
      </c>
    </row>
    <row r="37">
      <c r="A37" s="3">
        <v>44473.74647636574</v>
      </c>
      <c r="B37" s="2" t="s">
        <v>17</v>
      </c>
      <c r="C37" s="2">
        <v>3.0</v>
      </c>
      <c r="D37" s="2">
        <v>1.0</v>
      </c>
      <c r="E37" s="2" t="s">
        <v>29</v>
      </c>
      <c r="F37" s="2" t="s">
        <v>73</v>
      </c>
      <c r="G37" s="2" t="s">
        <v>52</v>
      </c>
      <c r="H37" s="2">
        <v>150.0</v>
      </c>
      <c r="I37" s="2">
        <v>30.0</v>
      </c>
      <c r="J37" s="2">
        <v>7.0</v>
      </c>
      <c r="K37" s="2">
        <v>0.0</v>
      </c>
      <c r="L37" s="2">
        <v>3.0</v>
      </c>
      <c r="M37" s="2">
        <v>600.0</v>
      </c>
      <c r="N37" s="2">
        <v>70.0</v>
      </c>
      <c r="O37" s="2" t="s">
        <v>33</v>
      </c>
      <c r="P37" s="5">
        <v>0.6666666666666666</v>
      </c>
      <c r="Q37" s="2" t="s">
        <v>28</v>
      </c>
    </row>
    <row r="38">
      <c r="A38" s="3">
        <v>44474.59611684028</v>
      </c>
      <c r="B38" s="2" t="s">
        <v>17</v>
      </c>
      <c r="C38" s="2">
        <v>2.0</v>
      </c>
      <c r="D38" s="2">
        <v>1.0</v>
      </c>
      <c r="E38" s="2" t="s">
        <v>44</v>
      </c>
      <c r="F38" s="2" t="s">
        <v>68</v>
      </c>
      <c r="G38" s="2" t="s">
        <v>25</v>
      </c>
      <c r="H38" s="2">
        <v>1000.0</v>
      </c>
      <c r="I38" s="2">
        <v>60.0</v>
      </c>
      <c r="J38" s="2">
        <v>7.0</v>
      </c>
      <c r="K38" s="2">
        <v>20.0</v>
      </c>
      <c r="L38" s="2">
        <v>5.0</v>
      </c>
      <c r="M38" s="2">
        <v>7000.0</v>
      </c>
      <c r="N38" s="2">
        <v>100.0</v>
      </c>
      <c r="O38" s="2" t="s">
        <v>74</v>
      </c>
      <c r="P38" s="5">
        <v>0.625</v>
      </c>
      <c r="Q38" s="2" t="s">
        <v>22</v>
      </c>
    </row>
    <row r="39">
      <c r="A39" s="3">
        <v>44474.605500335645</v>
      </c>
      <c r="B39" s="2" t="s">
        <v>17</v>
      </c>
      <c r="C39" s="2">
        <v>3.0</v>
      </c>
      <c r="D39" s="2">
        <v>1.0</v>
      </c>
      <c r="E39" s="2" t="s">
        <v>18</v>
      </c>
      <c r="F39" s="2" t="s">
        <v>24</v>
      </c>
      <c r="G39" s="2" t="s">
        <v>42</v>
      </c>
      <c r="H39" s="2">
        <v>200.0</v>
      </c>
      <c r="I39" s="2">
        <v>50.0</v>
      </c>
      <c r="J39" s="2">
        <v>20.0</v>
      </c>
      <c r="K39" s="2">
        <v>0.0</v>
      </c>
      <c r="L39" s="2">
        <v>2.0</v>
      </c>
      <c r="M39" s="2">
        <v>1500.0</v>
      </c>
      <c r="N39" s="2">
        <v>100.0</v>
      </c>
      <c r="O39" s="2" t="s">
        <v>21</v>
      </c>
      <c r="P39" s="5">
        <v>0.4375</v>
      </c>
      <c r="Q39" s="2" t="s">
        <v>22</v>
      </c>
    </row>
    <row r="40">
      <c r="A40" s="3">
        <v>44474.85414550926</v>
      </c>
      <c r="B40" s="2" t="s">
        <v>17</v>
      </c>
      <c r="C40" s="2">
        <v>6.0</v>
      </c>
      <c r="D40" s="2">
        <v>10.0</v>
      </c>
      <c r="E40" s="2" t="s">
        <v>76</v>
      </c>
      <c r="F40" s="2" t="s">
        <v>68</v>
      </c>
      <c r="G40" s="2" t="s">
        <v>20</v>
      </c>
      <c r="H40" s="2">
        <v>100.0</v>
      </c>
      <c r="I40" s="2">
        <v>100.0</v>
      </c>
      <c r="J40" s="2">
        <v>7.0</v>
      </c>
      <c r="K40" s="2">
        <v>30.0</v>
      </c>
      <c r="L40" s="2">
        <v>10.0</v>
      </c>
      <c r="M40" s="2">
        <v>10000.0</v>
      </c>
      <c r="N40" s="2">
        <v>30.0</v>
      </c>
      <c r="O40" s="2" t="s">
        <v>70</v>
      </c>
      <c r="P40" s="5">
        <v>0.5833333333333334</v>
      </c>
      <c r="Q40" s="2" t="s">
        <v>39</v>
      </c>
    </row>
    <row r="41">
      <c r="A41" s="3">
        <v>44476.724826631944</v>
      </c>
      <c r="B41" s="2" t="s">
        <v>35</v>
      </c>
      <c r="C41" s="2">
        <v>1.0</v>
      </c>
      <c r="D41" s="2">
        <v>1.0</v>
      </c>
      <c r="E41" s="2" t="s">
        <v>40</v>
      </c>
      <c r="F41" s="2" t="s">
        <v>77</v>
      </c>
      <c r="G41" s="2" t="s">
        <v>42</v>
      </c>
      <c r="H41" s="2">
        <v>100.0</v>
      </c>
      <c r="I41" s="2">
        <v>35.0</v>
      </c>
      <c r="J41" s="2">
        <v>4.0</v>
      </c>
      <c r="K41" s="2">
        <v>15.0</v>
      </c>
      <c r="L41" s="2">
        <v>6.0</v>
      </c>
      <c r="M41" s="2">
        <v>3000.0</v>
      </c>
      <c r="N41" s="2">
        <v>45.0</v>
      </c>
      <c r="O41" s="2" t="s">
        <v>37</v>
      </c>
      <c r="P41" s="5">
        <v>0.6666666666666666</v>
      </c>
      <c r="Q41" s="2" t="s">
        <v>51</v>
      </c>
    </row>
    <row r="42">
      <c r="A42" s="3">
        <v>44477.451599444445</v>
      </c>
      <c r="B42" s="2" t="s">
        <v>17</v>
      </c>
      <c r="C42" s="2">
        <v>0.0</v>
      </c>
      <c r="D42" s="2">
        <v>0.0</v>
      </c>
      <c r="E42" s="2" t="s">
        <v>29</v>
      </c>
      <c r="F42" s="2" t="s">
        <v>36</v>
      </c>
      <c r="G42" s="2" t="s">
        <v>20</v>
      </c>
      <c r="H42" s="2">
        <v>300.0</v>
      </c>
      <c r="I42" s="2">
        <v>50.0</v>
      </c>
      <c r="J42" s="2">
        <v>3.0</v>
      </c>
      <c r="K42" s="2">
        <v>0.0</v>
      </c>
      <c r="L42" s="2">
        <v>3.0</v>
      </c>
      <c r="M42" s="2">
        <v>450.0</v>
      </c>
      <c r="N42" s="2">
        <v>50.0</v>
      </c>
      <c r="O42" s="2" t="s">
        <v>54</v>
      </c>
      <c r="P42" s="5">
        <v>0.4166666666666667</v>
      </c>
      <c r="Q42" s="2" t="s">
        <v>39</v>
      </c>
    </row>
    <row r="43">
      <c r="A43" s="3">
        <v>44477.71436099537</v>
      </c>
      <c r="B43" s="2" t="s">
        <v>23</v>
      </c>
      <c r="C43" s="2">
        <v>1.0</v>
      </c>
      <c r="D43" s="2">
        <v>1.0</v>
      </c>
      <c r="E43" s="2" t="s">
        <v>40</v>
      </c>
      <c r="F43" s="2" t="s">
        <v>36</v>
      </c>
      <c r="G43" s="2" t="s">
        <v>42</v>
      </c>
      <c r="H43" s="2">
        <v>300.0</v>
      </c>
      <c r="I43" s="2">
        <v>40.0</v>
      </c>
      <c r="J43" s="2">
        <v>7.0</v>
      </c>
      <c r="K43" s="2">
        <v>15.0</v>
      </c>
      <c r="L43" s="2">
        <v>5.0</v>
      </c>
      <c r="M43" s="2">
        <v>600.0</v>
      </c>
      <c r="N43" s="2">
        <v>60.0</v>
      </c>
      <c r="O43" s="2" t="s">
        <v>58</v>
      </c>
      <c r="P43" s="5">
        <v>0.5416666666666666</v>
      </c>
      <c r="Q43" s="2" t="s">
        <v>39</v>
      </c>
    </row>
    <row r="44">
      <c r="A44" s="3">
        <v>44477.71511040509</v>
      </c>
      <c r="B44" s="2" t="s">
        <v>17</v>
      </c>
      <c r="C44" s="2">
        <v>3.0</v>
      </c>
      <c r="D44" s="2">
        <v>1.0</v>
      </c>
      <c r="E44" s="2" t="s">
        <v>18</v>
      </c>
      <c r="F44" s="2" t="s">
        <v>45</v>
      </c>
      <c r="G44" s="2" t="s">
        <v>20</v>
      </c>
      <c r="H44" s="2">
        <v>200.0</v>
      </c>
      <c r="I44" s="2">
        <v>20.0</v>
      </c>
      <c r="J44" s="2">
        <v>7.0</v>
      </c>
      <c r="K44" s="2">
        <v>30.0</v>
      </c>
      <c r="L44" s="2">
        <v>3.0</v>
      </c>
      <c r="M44" s="2">
        <v>5500.0</v>
      </c>
      <c r="N44" s="2">
        <v>100.0</v>
      </c>
      <c r="O44" s="2" t="s">
        <v>31</v>
      </c>
      <c r="P44" s="5">
        <v>0.7083333333333334</v>
      </c>
      <c r="Q44" s="2" t="s">
        <v>22</v>
      </c>
    </row>
    <row r="45">
      <c r="A45" s="3">
        <v>44477.72216050926</v>
      </c>
      <c r="B45" s="2" t="s">
        <v>17</v>
      </c>
      <c r="C45" s="2">
        <v>2.0</v>
      </c>
      <c r="D45" s="2">
        <v>2.0</v>
      </c>
      <c r="E45" s="2" t="s">
        <v>18</v>
      </c>
      <c r="F45" s="2" t="s">
        <v>62</v>
      </c>
      <c r="G45" s="2" t="s">
        <v>20</v>
      </c>
      <c r="I45" s="2">
        <v>20.0</v>
      </c>
      <c r="J45" s="2">
        <v>4.0</v>
      </c>
      <c r="K45" s="2">
        <v>0.0</v>
      </c>
      <c r="L45" s="2">
        <v>3.0</v>
      </c>
      <c r="M45" s="2">
        <v>600.0</v>
      </c>
      <c r="N45" s="2">
        <v>40.0</v>
      </c>
      <c r="O45" s="2" t="s">
        <v>74</v>
      </c>
      <c r="P45" s="5">
        <v>0.5416666666666666</v>
      </c>
      <c r="Q45" s="2" t="s">
        <v>39</v>
      </c>
    </row>
    <row r="46">
      <c r="A46" s="3">
        <v>44477.741239236115</v>
      </c>
      <c r="B46" s="2" t="s">
        <v>17</v>
      </c>
      <c r="C46" s="2">
        <v>1.0</v>
      </c>
      <c r="D46" s="2">
        <v>1.0</v>
      </c>
      <c r="E46" s="2" t="s">
        <v>40</v>
      </c>
      <c r="F46" s="2" t="s">
        <v>80</v>
      </c>
      <c r="G46" s="2" t="s">
        <v>25</v>
      </c>
      <c r="H46" s="2">
        <v>1500.0</v>
      </c>
      <c r="I46" s="2">
        <v>32.0</v>
      </c>
      <c r="J46" s="2">
        <v>1.0</v>
      </c>
      <c r="K46" s="2">
        <v>4.0</v>
      </c>
      <c r="L46" s="2">
        <v>2.0</v>
      </c>
      <c r="M46" s="2">
        <v>2000.0</v>
      </c>
      <c r="N46" s="2">
        <v>32.0</v>
      </c>
      <c r="O46" s="2" t="s">
        <v>33</v>
      </c>
      <c r="P46" s="5">
        <v>0.5416666666666666</v>
      </c>
      <c r="Q46" s="2" t="s">
        <v>51</v>
      </c>
    </row>
    <row r="47">
      <c r="A47" s="3">
        <v>44477.74293533565</v>
      </c>
      <c r="B47" s="2" t="s">
        <v>17</v>
      </c>
      <c r="C47" s="2">
        <v>0.0</v>
      </c>
      <c r="D47" s="2">
        <v>0.0</v>
      </c>
      <c r="E47" s="2" t="s">
        <v>18</v>
      </c>
      <c r="F47" s="2" t="s">
        <v>50</v>
      </c>
      <c r="G47" s="2" t="s">
        <v>52</v>
      </c>
      <c r="H47" s="2">
        <v>150.0</v>
      </c>
      <c r="I47" s="2">
        <v>50.0</v>
      </c>
      <c r="J47" s="2">
        <v>3.0</v>
      </c>
      <c r="K47" s="2">
        <v>0.0</v>
      </c>
      <c r="L47" s="2">
        <v>1.0</v>
      </c>
      <c r="M47" s="2">
        <v>1000.0</v>
      </c>
      <c r="N47" s="2">
        <v>100.0</v>
      </c>
      <c r="O47" s="2" t="s">
        <v>37</v>
      </c>
      <c r="P47" s="5">
        <v>0.5</v>
      </c>
      <c r="Q47" s="2" t="s">
        <v>22</v>
      </c>
    </row>
    <row r="48">
      <c r="A48" s="3">
        <v>44478.502225752316</v>
      </c>
      <c r="B48" s="2" t="s">
        <v>17</v>
      </c>
      <c r="C48" s="2">
        <v>1.0</v>
      </c>
      <c r="D48" s="2">
        <v>1.0</v>
      </c>
      <c r="E48" s="2" t="s">
        <v>18</v>
      </c>
      <c r="F48" s="2" t="s">
        <v>81</v>
      </c>
      <c r="G48" s="2" t="s">
        <v>20</v>
      </c>
      <c r="H48" s="2">
        <v>500.0</v>
      </c>
      <c r="I48" s="2">
        <v>20.0</v>
      </c>
      <c r="J48" s="2">
        <v>5.0</v>
      </c>
      <c r="K48" s="2">
        <v>7.0</v>
      </c>
      <c r="L48" s="2">
        <v>7.0</v>
      </c>
      <c r="M48" s="2">
        <v>2000.0</v>
      </c>
      <c r="N48" s="2">
        <v>50.0</v>
      </c>
      <c r="O48" s="2" t="s">
        <v>46</v>
      </c>
      <c r="P48" s="5">
        <v>0.5</v>
      </c>
      <c r="Q48" s="2" t="s">
        <v>22</v>
      </c>
    </row>
    <row r="49">
      <c r="A49" s="3">
        <v>44481.623820532404</v>
      </c>
      <c r="B49" s="2" t="s">
        <v>17</v>
      </c>
      <c r="C49" s="2">
        <v>1.0</v>
      </c>
      <c r="D49" s="2">
        <v>1.0</v>
      </c>
      <c r="E49" s="2" t="s">
        <v>18</v>
      </c>
      <c r="F49" s="2" t="s">
        <v>82</v>
      </c>
      <c r="G49" s="2" t="s">
        <v>55</v>
      </c>
      <c r="H49" s="2">
        <v>300.0</v>
      </c>
      <c r="I49" s="2">
        <v>40.0</v>
      </c>
      <c r="J49" s="2">
        <v>14.0</v>
      </c>
      <c r="K49" s="2">
        <v>30.0</v>
      </c>
      <c r="L49" s="2">
        <v>4.0</v>
      </c>
      <c r="M49" s="2">
        <v>500.0</v>
      </c>
      <c r="N49" s="2">
        <v>40.0</v>
      </c>
      <c r="O49" s="2" t="s">
        <v>70</v>
      </c>
      <c r="P49" s="5">
        <v>0.5</v>
      </c>
      <c r="Q49" s="2" t="s">
        <v>28</v>
      </c>
    </row>
    <row r="50">
      <c r="A50" s="3">
        <v>44481.62411780092</v>
      </c>
      <c r="B50" s="2" t="s">
        <v>17</v>
      </c>
      <c r="C50" s="2">
        <v>3.0</v>
      </c>
      <c r="D50" s="2">
        <v>1.0</v>
      </c>
      <c r="E50" s="2" t="s">
        <v>18</v>
      </c>
      <c r="F50" s="2" t="s">
        <v>83</v>
      </c>
      <c r="G50" s="2" t="s">
        <v>20</v>
      </c>
      <c r="H50" s="2">
        <v>2000.0</v>
      </c>
      <c r="I50" s="2">
        <v>28.0</v>
      </c>
      <c r="J50" s="2">
        <v>7.0</v>
      </c>
      <c r="K50" s="2">
        <v>14.0</v>
      </c>
      <c r="L50" s="2">
        <v>3.0</v>
      </c>
      <c r="M50" s="2">
        <v>3800.0</v>
      </c>
      <c r="N50" s="2">
        <v>80.0</v>
      </c>
      <c r="O50" s="2" t="s">
        <v>84</v>
      </c>
      <c r="P50" s="5">
        <v>0.5833333333333334</v>
      </c>
      <c r="Q50" s="2" t="s">
        <v>22</v>
      </c>
    </row>
    <row r="51">
      <c r="A51" s="3">
        <v>44481.62459792824</v>
      </c>
      <c r="B51" s="2" t="s">
        <v>35</v>
      </c>
      <c r="C51" s="2">
        <v>6.0</v>
      </c>
      <c r="D51" s="2">
        <v>5.0</v>
      </c>
      <c r="E51" s="2" t="s">
        <v>18</v>
      </c>
      <c r="F51" s="2" t="s">
        <v>85</v>
      </c>
      <c r="G51" s="2" t="s">
        <v>52</v>
      </c>
      <c r="H51" s="2">
        <v>500.0</v>
      </c>
      <c r="I51" s="2">
        <v>50.0</v>
      </c>
      <c r="J51" s="2">
        <v>10.0</v>
      </c>
      <c r="K51" s="2">
        <v>30.0</v>
      </c>
      <c r="L51" s="2">
        <v>10.0</v>
      </c>
      <c r="M51" s="2">
        <v>3000.0</v>
      </c>
      <c r="N51" s="2">
        <v>150.0</v>
      </c>
      <c r="O51" s="2" t="s">
        <v>61</v>
      </c>
      <c r="P51" s="5">
        <v>0.5416666666666666</v>
      </c>
      <c r="Q51" s="2" t="s">
        <v>22</v>
      </c>
    </row>
    <row r="52">
      <c r="A52" s="3">
        <v>44481.62603238426</v>
      </c>
      <c r="B52" s="2" t="s">
        <v>17</v>
      </c>
      <c r="C52" s="2">
        <v>5.0</v>
      </c>
      <c r="D52" s="2">
        <v>2.0</v>
      </c>
      <c r="E52" s="2" t="s">
        <v>29</v>
      </c>
      <c r="F52" s="2" t="s">
        <v>19</v>
      </c>
      <c r="G52" s="2" t="s">
        <v>25</v>
      </c>
      <c r="H52" s="2">
        <v>500.0</v>
      </c>
      <c r="I52" s="2">
        <v>20.0</v>
      </c>
      <c r="J52" s="2">
        <v>7.0</v>
      </c>
      <c r="K52" s="2">
        <v>10.0</v>
      </c>
      <c r="L52" s="2">
        <v>3.0</v>
      </c>
      <c r="M52" s="2">
        <v>500.0</v>
      </c>
      <c r="N52" s="2">
        <v>100.0</v>
      </c>
      <c r="O52" s="2" t="s">
        <v>84</v>
      </c>
      <c r="P52" s="5">
        <v>0.625</v>
      </c>
      <c r="Q52" s="2" t="s">
        <v>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63"/>
    <col customWidth="1" min="9" max="9" width="13.13"/>
  </cols>
  <sheetData>
    <row r="1">
      <c r="A1" s="6" t="s">
        <v>86</v>
      </c>
      <c r="B1" s="7" t="s">
        <v>87</v>
      </c>
      <c r="C1" s="7" t="s">
        <v>88</v>
      </c>
      <c r="D1" s="7" t="s">
        <v>89</v>
      </c>
      <c r="E1" s="2" t="s">
        <v>90</v>
      </c>
      <c r="F1" s="2" t="s">
        <v>91</v>
      </c>
      <c r="G1" s="2" t="s">
        <v>92</v>
      </c>
    </row>
    <row r="2">
      <c r="A2" s="8">
        <v>0.0</v>
      </c>
      <c r="B2" s="8">
        <v>0.0</v>
      </c>
      <c r="C2" s="8">
        <v>4.0</v>
      </c>
      <c r="D2" s="8">
        <v>15.0</v>
      </c>
      <c r="E2" s="2">
        <v>5.0</v>
      </c>
      <c r="F2" s="2">
        <v>1200.0</v>
      </c>
      <c r="G2" s="2">
        <v>100.0</v>
      </c>
      <c r="H2" s="2" t="s">
        <v>93</v>
      </c>
      <c r="I2" s="1">
        <f t="shared" ref="I2:I42" si="1">RANDBETWEEN(2,51)</f>
        <v>15</v>
      </c>
      <c r="J2" s="1">
        <f t="shared" ref="J2:J26" si="2">indirect(ADDRESS($I2,1))
</f>
        <v>3</v>
      </c>
      <c r="K2" s="1">
        <f t="shared" ref="K2:K26" si="3">indirect(ADDRESS($I2,2))</f>
        <v>2</v>
      </c>
      <c r="L2" s="1">
        <f t="shared" ref="L2:L26" si="4">indirect(ADDRESS($I2,3))
</f>
        <v>7</v>
      </c>
      <c r="M2" s="1">
        <f t="shared" ref="M2:M26" si="5">indirect(ADDRESS($I2,4))
</f>
        <v>40</v>
      </c>
      <c r="N2" s="1">
        <f t="shared" ref="N2:N42" si="6">indirect(ADDRESS($I2,5))
</f>
        <v>5</v>
      </c>
      <c r="O2" s="1">
        <f t="shared" ref="O2:O26" si="7">indirect(ADDRESS($I2,6))
</f>
        <v>1400</v>
      </c>
      <c r="P2" s="1">
        <f t="shared" ref="P2:P42" si="8">indirect(ADDRESS($I2,7))
</f>
        <v>150</v>
      </c>
    </row>
    <row r="3">
      <c r="A3" s="8">
        <v>5.0</v>
      </c>
      <c r="B3" s="8">
        <v>2.0</v>
      </c>
      <c r="C3" s="8">
        <v>7.0</v>
      </c>
      <c r="D3" s="8">
        <v>0.0</v>
      </c>
      <c r="E3" s="2">
        <v>5.0</v>
      </c>
      <c r="F3" s="2">
        <v>499.0</v>
      </c>
      <c r="G3" s="2">
        <v>80.0</v>
      </c>
      <c r="I3" s="1">
        <f t="shared" si="1"/>
        <v>29</v>
      </c>
      <c r="J3" s="1">
        <f t="shared" si="2"/>
        <v>2</v>
      </c>
      <c r="K3" s="1">
        <f t="shared" si="3"/>
        <v>2</v>
      </c>
      <c r="L3" s="1">
        <f t="shared" si="4"/>
        <v>3</v>
      </c>
      <c r="M3" s="1">
        <f t="shared" si="5"/>
        <v>15</v>
      </c>
      <c r="N3" s="1">
        <f t="shared" si="6"/>
        <v>3</v>
      </c>
      <c r="O3" s="1">
        <f t="shared" si="7"/>
        <v>1500</v>
      </c>
      <c r="P3" s="1">
        <f t="shared" si="8"/>
        <v>100</v>
      </c>
    </row>
    <row r="4">
      <c r="A4" s="8">
        <v>3.0</v>
      </c>
      <c r="B4" s="8">
        <v>1.0</v>
      </c>
      <c r="C4" s="8">
        <v>9.0</v>
      </c>
      <c r="D4" s="8">
        <v>21.0</v>
      </c>
      <c r="E4" s="2">
        <v>3.0</v>
      </c>
      <c r="F4" s="2">
        <v>15000.0</v>
      </c>
      <c r="G4" s="2">
        <v>50.0</v>
      </c>
      <c r="I4" s="1">
        <f t="shared" si="1"/>
        <v>28</v>
      </c>
      <c r="J4" s="1">
        <f t="shared" si="2"/>
        <v>3</v>
      </c>
      <c r="K4" s="1">
        <f t="shared" si="3"/>
        <v>1</v>
      </c>
      <c r="L4" s="1">
        <f t="shared" si="4"/>
        <v>5</v>
      </c>
      <c r="M4" s="1">
        <f t="shared" si="5"/>
        <v>30</v>
      </c>
      <c r="N4" s="1">
        <f t="shared" si="6"/>
        <v>6</v>
      </c>
      <c r="O4" s="1">
        <f t="shared" si="7"/>
        <v>7000</v>
      </c>
      <c r="P4" s="1">
        <f t="shared" si="8"/>
        <v>150</v>
      </c>
    </row>
    <row r="5">
      <c r="A5" s="8">
        <v>0.0</v>
      </c>
      <c r="B5" s="8">
        <v>0.0</v>
      </c>
      <c r="C5" s="8">
        <v>7.0</v>
      </c>
      <c r="D5" s="8">
        <v>45.0</v>
      </c>
      <c r="E5" s="2">
        <v>13.0</v>
      </c>
      <c r="F5" s="2">
        <v>1605.0</v>
      </c>
      <c r="G5" s="2">
        <v>45.0</v>
      </c>
      <c r="I5" s="1">
        <f t="shared" si="1"/>
        <v>28</v>
      </c>
      <c r="J5" s="1">
        <f t="shared" si="2"/>
        <v>3</v>
      </c>
      <c r="K5" s="1">
        <f t="shared" si="3"/>
        <v>1</v>
      </c>
      <c r="L5" s="1">
        <f t="shared" si="4"/>
        <v>5</v>
      </c>
      <c r="M5" s="1">
        <f t="shared" si="5"/>
        <v>30</v>
      </c>
      <c r="N5" s="1">
        <f t="shared" si="6"/>
        <v>6</v>
      </c>
      <c r="O5" s="1">
        <f t="shared" si="7"/>
        <v>7000</v>
      </c>
      <c r="P5" s="1">
        <f t="shared" si="8"/>
        <v>150</v>
      </c>
    </row>
    <row r="6">
      <c r="A6" s="8">
        <v>3.0</v>
      </c>
      <c r="B6" s="8">
        <v>2.0</v>
      </c>
      <c r="C6" s="8">
        <v>7.0</v>
      </c>
      <c r="D6" s="8">
        <v>14.0</v>
      </c>
      <c r="E6" s="2">
        <v>4.0</v>
      </c>
      <c r="F6" s="2">
        <v>2000.0</v>
      </c>
      <c r="G6" s="2">
        <v>60.0</v>
      </c>
      <c r="I6" s="1">
        <f t="shared" si="1"/>
        <v>27</v>
      </c>
      <c r="J6" s="1">
        <f t="shared" si="2"/>
        <v>1</v>
      </c>
      <c r="K6" s="1">
        <f t="shared" si="3"/>
        <v>1</v>
      </c>
      <c r="L6" s="1">
        <f t="shared" si="4"/>
        <v>3</v>
      </c>
      <c r="M6" s="1">
        <f t="shared" si="5"/>
        <v>0</v>
      </c>
      <c r="N6" s="1">
        <f t="shared" si="6"/>
        <v>3</v>
      </c>
      <c r="O6" s="1">
        <f t="shared" si="7"/>
        <v>10000</v>
      </c>
      <c r="P6" s="1">
        <f t="shared" si="8"/>
        <v>120</v>
      </c>
    </row>
    <row r="7">
      <c r="A7" s="8">
        <v>1.0</v>
      </c>
      <c r="B7" s="8">
        <v>1.0</v>
      </c>
      <c r="C7" s="8">
        <v>5.0</v>
      </c>
      <c r="D7" s="8">
        <v>15.0</v>
      </c>
      <c r="E7" s="2">
        <v>5.0</v>
      </c>
      <c r="F7" s="2">
        <v>1000.0</v>
      </c>
      <c r="G7" s="2">
        <v>60.0</v>
      </c>
      <c r="I7" s="1">
        <f t="shared" si="1"/>
        <v>36</v>
      </c>
      <c r="J7" s="1">
        <f t="shared" si="2"/>
        <v>15</v>
      </c>
      <c r="K7" s="1">
        <f t="shared" si="3"/>
        <v>10</v>
      </c>
      <c r="L7" s="1">
        <f t="shared" si="4"/>
        <v>2</v>
      </c>
      <c r="M7" s="1">
        <f t="shared" si="5"/>
        <v>0</v>
      </c>
      <c r="N7" s="1">
        <f t="shared" si="6"/>
        <v>3</v>
      </c>
      <c r="O7" s="1">
        <f t="shared" si="7"/>
        <v>900</v>
      </c>
      <c r="P7" s="1">
        <f t="shared" si="8"/>
        <v>50</v>
      </c>
    </row>
    <row r="8">
      <c r="A8" s="8">
        <v>1.0</v>
      </c>
      <c r="B8" s="8">
        <v>1.0</v>
      </c>
      <c r="C8" s="8">
        <v>7.0</v>
      </c>
      <c r="D8" s="8">
        <v>60.0</v>
      </c>
      <c r="E8" s="2">
        <v>5.0</v>
      </c>
      <c r="F8" s="2">
        <v>2000.0</v>
      </c>
      <c r="G8" s="2">
        <v>80.0</v>
      </c>
      <c r="I8" s="1">
        <f t="shared" si="1"/>
        <v>8</v>
      </c>
      <c r="J8" s="1">
        <f t="shared" si="2"/>
        <v>1</v>
      </c>
      <c r="K8" s="1">
        <f t="shared" si="3"/>
        <v>1</v>
      </c>
      <c r="L8" s="1">
        <f t="shared" si="4"/>
        <v>7</v>
      </c>
      <c r="M8" s="1">
        <f t="shared" si="5"/>
        <v>60</v>
      </c>
      <c r="N8" s="1">
        <f t="shared" si="6"/>
        <v>5</v>
      </c>
      <c r="O8" s="1">
        <f t="shared" si="7"/>
        <v>2000</v>
      </c>
      <c r="P8" s="1">
        <f t="shared" si="8"/>
        <v>80</v>
      </c>
    </row>
    <row r="9">
      <c r="A9" s="8">
        <v>3.0</v>
      </c>
      <c r="B9" s="8">
        <v>2.0</v>
      </c>
      <c r="C9" s="8">
        <v>10.0</v>
      </c>
      <c r="D9" s="8">
        <v>60.0</v>
      </c>
      <c r="E9" s="2">
        <v>3.0</v>
      </c>
      <c r="F9" s="2">
        <v>2500.0</v>
      </c>
      <c r="G9" s="2">
        <v>80.0</v>
      </c>
      <c r="I9" s="1">
        <f t="shared" si="1"/>
        <v>25</v>
      </c>
      <c r="J9" s="1">
        <f t="shared" si="2"/>
        <v>1</v>
      </c>
      <c r="K9" s="1">
        <f t="shared" si="3"/>
        <v>1</v>
      </c>
      <c r="L9" s="1">
        <f t="shared" si="4"/>
        <v>10</v>
      </c>
      <c r="M9" s="1">
        <f t="shared" si="5"/>
        <v>0</v>
      </c>
      <c r="N9" s="1">
        <f t="shared" si="6"/>
        <v>4</v>
      </c>
      <c r="O9" s="1">
        <f t="shared" si="7"/>
        <v>1200</v>
      </c>
      <c r="P9" s="1">
        <f t="shared" si="8"/>
        <v>120</v>
      </c>
    </row>
    <row r="10">
      <c r="A10" s="8">
        <v>2.0</v>
      </c>
      <c r="B10" s="8">
        <v>1.0</v>
      </c>
      <c r="C10" s="8">
        <v>4.0</v>
      </c>
      <c r="D10" s="8">
        <v>8.0</v>
      </c>
      <c r="E10" s="2">
        <v>3.0</v>
      </c>
      <c r="F10" s="2">
        <v>2680.0</v>
      </c>
      <c r="G10" s="2">
        <v>80.0</v>
      </c>
      <c r="I10" s="1">
        <f t="shared" si="1"/>
        <v>4</v>
      </c>
      <c r="J10" s="1">
        <f t="shared" si="2"/>
        <v>3</v>
      </c>
      <c r="K10" s="1">
        <f t="shared" si="3"/>
        <v>1</v>
      </c>
      <c r="L10" s="1">
        <f t="shared" si="4"/>
        <v>9</v>
      </c>
      <c r="M10" s="1">
        <f t="shared" si="5"/>
        <v>21</v>
      </c>
      <c r="N10" s="1">
        <f t="shared" si="6"/>
        <v>3</v>
      </c>
      <c r="O10" s="1">
        <f t="shared" si="7"/>
        <v>15000</v>
      </c>
      <c r="P10" s="1">
        <f t="shared" si="8"/>
        <v>50</v>
      </c>
    </row>
    <row r="11">
      <c r="A11" s="8">
        <v>2.0</v>
      </c>
      <c r="B11" s="8">
        <v>2.0</v>
      </c>
      <c r="C11" s="8">
        <v>7.0</v>
      </c>
      <c r="D11" s="8">
        <v>20.0</v>
      </c>
      <c r="E11" s="2">
        <v>10.0</v>
      </c>
      <c r="F11" s="2">
        <v>5499.0</v>
      </c>
      <c r="G11" s="2">
        <v>200.0</v>
      </c>
      <c r="I11" s="1">
        <f t="shared" si="1"/>
        <v>21</v>
      </c>
      <c r="J11" s="1">
        <f t="shared" si="2"/>
        <v>3</v>
      </c>
      <c r="K11" s="1">
        <f t="shared" si="3"/>
        <v>3</v>
      </c>
      <c r="L11" s="1">
        <f t="shared" si="4"/>
        <v>5</v>
      </c>
      <c r="M11" s="1">
        <f t="shared" si="5"/>
        <v>0</v>
      </c>
      <c r="N11" s="1">
        <f t="shared" si="6"/>
        <v>7</v>
      </c>
      <c r="O11" s="1">
        <f t="shared" si="7"/>
        <v>10000</v>
      </c>
      <c r="P11" s="1">
        <f t="shared" si="8"/>
        <v>300</v>
      </c>
    </row>
    <row r="12">
      <c r="A12" s="8">
        <v>1.0</v>
      </c>
      <c r="B12" s="8">
        <v>1.0</v>
      </c>
      <c r="C12" s="8">
        <v>3.0</v>
      </c>
      <c r="D12" s="8">
        <v>0.0</v>
      </c>
      <c r="E12" s="2">
        <v>1.0</v>
      </c>
      <c r="F12" s="2">
        <v>300.0</v>
      </c>
      <c r="G12" s="2">
        <v>50.0</v>
      </c>
      <c r="I12" s="1">
        <f t="shared" si="1"/>
        <v>20</v>
      </c>
      <c r="J12" s="1">
        <f t="shared" si="2"/>
        <v>0</v>
      </c>
      <c r="K12" s="1">
        <f t="shared" si="3"/>
        <v>0</v>
      </c>
      <c r="L12" s="1">
        <f t="shared" si="4"/>
        <v>18</v>
      </c>
      <c r="M12" s="1">
        <f t="shared" si="5"/>
        <v>0</v>
      </c>
      <c r="N12" s="1">
        <f t="shared" si="6"/>
        <v>12</v>
      </c>
      <c r="O12" s="1">
        <f t="shared" si="7"/>
        <v>240</v>
      </c>
      <c r="P12" s="1">
        <f t="shared" si="8"/>
        <v>112</v>
      </c>
    </row>
    <row r="13">
      <c r="A13" s="8">
        <v>0.0</v>
      </c>
      <c r="B13" s="8">
        <v>0.0</v>
      </c>
      <c r="C13" s="8">
        <v>3.0</v>
      </c>
      <c r="D13" s="8">
        <v>0.0</v>
      </c>
      <c r="E13" s="2">
        <v>1.0</v>
      </c>
      <c r="F13" s="2">
        <v>300.0</v>
      </c>
      <c r="G13" s="2">
        <v>50.0</v>
      </c>
      <c r="I13" s="1">
        <f t="shared" si="1"/>
        <v>44</v>
      </c>
      <c r="J13" s="1">
        <f t="shared" si="2"/>
        <v>3</v>
      </c>
      <c r="K13" s="1">
        <f t="shared" si="3"/>
        <v>1</v>
      </c>
      <c r="L13" s="1">
        <f t="shared" si="4"/>
        <v>7</v>
      </c>
      <c r="M13" s="1">
        <f t="shared" si="5"/>
        <v>30</v>
      </c>
      <c r="N13" s="1">
        <f t="shared" si="6"/>
        <v>3</v>
      </c>
      <c r="O13" s="1">
        <f t="shared" si="7"/>
        <v>5500</v>
      </c>
      <c r="P13" s="1">
        <f t="shared" si="8"/>
        <v>100</v>
      </c>
    </row>
    <row r="14">
      <c r="A14" s="8">
        <v>2.0</v>
      </c>
      <c r="B14" s="8">
        <v>1.0</v>
      </c>
      <c r="C14" s="8">
        <v>7.0</v>
      </c>
      <c r="D14" s="8">
        <v>24.0</v>
      </c>
      <c r="E14" s="2">
        <v>5.0</v>
      </c>
      <c r="F14" s="2">
        <v>2000.0</v>
      </c>
      <c r="G14" s="2">
        <v>100.0</v>
      </c>
      <c r="I14" s="1">
        <f t="shared" si="1"/>
        <v>21</v>
      </c>
      <c r="J14" s="1">
        <f t="shared" si="2"/>
        <v>3</v>
      </c>
      <c r="K14" s="1">
        <f t="shared" si="3"/>
        <v>3</v>
      </c>
      <c r="L14" s="1">
        <f t="shared" si="4"/>
        <v>5</v>
      </c>
      <c r="M14" s="1">
        <f t="shared" si="5"/>
        <v>0</v>
      </c>
      <c r="N14" s="1">
        <f t="shared" si="6"/>
        <v>7</v>
      </c>
      <c r="O14" s="1">
        <f t="shared" si="7"/>
        <v>10000</v>
      </c>
      <c r="P14" s="1">
        <f t="shared" si="8"/>
        <v>300</v>
      </c>
    </row>
    <row r="15">
      <c r="A15" s="8">
        <v>3.0</v>
      </c>
      <c r="B15" s="8">
        <v>2.0</v>
      </c>
      <c r="C15" s="8">
        <v>7.0</v>
      </c>
      <c r="D15" s="8">
        <v>40.0</v>
      </c>
      <c r="E15" s="2">
        <v>5.0</v>
      </c>
      <c r="F15" s="2">
        <v>1400.0</v>
      </c>
      <c r="G15" s="2">
        <v>150.0</v>
      </c>
      <c r="I15" s="1">
        <f t="shared" si="1"/>
        <v>24</v>
      </c>
      <c r="J15" s="1">
        <f t="shared" si="2"/>
        <v>5</v>
      </c>
      <c r="K15" s="1">
        <f t="shared" si="3"/>
        <v>1</v>
      </c>
      <c r="L15" s="1">
        <f t="shared" si="4"/>
        <v>10</v>
      </c>
      <c r="M15" s="1">
        <f t="shared" si="5"/>
        <v>25</v>
      </c>
      <c r="N15" s="1">
        <f t="shared" si="6"/>
        <v>5</v>
      </c>
      <c r="O15" s="1">
        <f t="shared" si="7"/>
        <v>1500</v>
      </c>
      <c r="P15" s="1">
        <f t="shared" si="8"/>
        <v>60</v>
      </c>
    </row>
    <row r="16">
      <c r="A16" s="8">
        <v>1.0</v>
      </c>
      <c r="B16" s="8">
        <v>1.0</v>
      </c>
      <c r="C16" s="8">
        <v>3.0</v>
      </c>
      <c r="D16" s="8">
        <v>14.0</v>
      </c>
      <c r="E16" s="2">
        <v>2.0</v>
      </c>
      <c r="F16" s="2">
        <v>4200.0</v>
      </c>
      <c r="G16" s="2">
        <v>60.0</v>
      </c>
      <c r="I16" s="1">
        <f t="shared" si="1"/>
        <v>33</v>
      </c>
      <c r="J16" s="1">
        <f t="shared" si="2"/>
        <v>2</v>
      </c>
      <c r="K16" s="1">
        <f t="shared" si="3"/>
        <v>0</v>
      </c>
      <c r="L16" s="1">
        <f t="shared" si="4"/>
        <v>4</v>
      </c>
      <c r="M16" s="1">
        <f t="shared" si="5"/>
        <v>14</v>
      </c>
      <c r="N16" s="1">
        <f t="shared" si="6"/>
        <v>10</v>
      </c>
      <c r="O16" s="1">
        <f t="shared" si="7"/>
        <v>1500</v>
      </c>
      <c r="P16" s="1">
        <f t="shared" si="8"/>
        <v>50</v>
      </c>
    </row>
    <row r="17">
      <c r="A17" s="8">
        <v>2.0</v>
      </c>
      <c r="B17" s="8">
        <v>1.0</v>
      </c>
      <c r="C17" s="8">
        <v>30.0</v>
      </c>
      <c r="D17" s="8">
        <v>60.0</v>
      </c>
      <c r="E17" s="2">
        <v>1.0</v>
      </c>
      <c r="F17" s="2">
        <v>4000.0</v>
      </c>
      <c r="G17" s="2">
        <v>100.0</v>
      </c>
      <c r="I17" s="1">
        <f t="shared" si="1"/>
        <v>18</v>
      </c>
      <c r="J17" s="1">
        <f t="shared" si="2"/>
        <v>0</v>
      </c>
      <c r="K17" s="1">
        <f t="shared" si="3"/>
        <v>1</v>
      </c>
      <c r="L17" s="1">
        <f t="shared" si="4"/>
        <v>7</v>
      </c>
      <c r="M17" s="1">
        <f t="shared" si="5"/>
        <v>30</v>
      </c>
      <c r="N17" s="1">
        <f t="shared" si="6"/>
        <v>4</v>
      </c>
      <c r="O17" s="1">
        <f t="shared" si="7"/>
        <v>29600</v>
      </c>
      <c r="P17" s="1">
        <f t="shared" si="8"/>
        <v>200</v>
      </c>
    </row>
    <row r="18">
      <c r="A18" s="8">
        <v>0.0</v>
      </c>
      <c r="B18" s="8">
        <v>1.0</v>
      </c>
      <c r="C18" s="8">
        <v>7.0</v>
      </c>
      <c r="D18" s="8">
        <v>30.0</v>
      </c>
      <c r="E18" s="2">
        <v>4.0</v>
      </c>
      <c r="F18" s="2">
        <v>29600.0</v>
      </c>
      <c r="G18" s="2">
        <v>200.0</v>
      </c>
      <c r="I18" s="1">
        <f t="shared" si="1"/>
        <v>47</v>
      </c>
      <c r="J18" s="1">
        <f t="shared" si="2"/>
        <v>0</v>
      </c>
      <c r="K18" s="1">
        <f t="shared" si="3"/>
        <v>0</v>
      </c>
      <c r="L18" s="1">
        <f t="shared" si="4"/>
        <v>3</v>
      </c>
      <c r="M18" s="1">
        <f t="shared" si="5"/>
        <v>0</v>
      </c>
      <c r="N18" s="1">
        <f t="shared" si="6"/>
        <v>1</v>
      </c>
      <c r="O18" s="1">
        <f t="shared" si="7"/>
        <v>1000</v>
      </c>
      <c r="P18" s="1">
        <f t="shared" si="8"/>
        <v>100</v>
      </c>
    </row>
    <row r="19">
      <c r="A19" s="8">
        <v>2.0</v>
      </c>
      <c r="B19" s="8">
        <v>1.0</v>
      </c>
      <c r="C19" s="8">
        <v>5.0</v>
      </c>
      <c r="D19" s="8">
        <v>7.0</v>
      </c>
      <c r="E19" s="2">
        <v>2.0</v>
      </c>
      <c r="F19" s="2">
        <v>1700.0</v>
      </c>
      <c r="G19" s="2">
        <v>50.0</v>
      </c>
      <c r="I19" s="1">
        <f t="shared" si="1"/>
        <v>23</v>
      </c>
      <c r="J19" s="1">
        <f t="shared" si="2"/>
        <v>1</v>
      </c>
      <c r="K19" s="1">
        <f t="shared" si="3"/>
        <v>0</v>
      </c>
      <c r="L19" s="1">
        <f t="shared" si="4"/>
        <v>5</v>
      </c>
      <c r="M19" s="1">
        <f t="shared" si="5"/>
        <v>20</v>
      </c>
      <c r="N19" s="1">
        <f t="shared" si="6"/>
        <v>6</v>
      </c>
      <c r="O19" s="1">
        <f t="shared" si="7"/>
        <v>8900</v>
      </c>
      <c r="P19" s="1">
        <f t="shared" si="8"/>
        <v>300</v>
      </c>
    </row>
    <row r="20">
      <c r="A20" s="8">
        <v>0.0</v>
      </c>
      <c r="B20" s="8">
        <v>0.0</v>
      </c>
      <c r="C20" s="8">
        <v>18.0</v>
      </c>
      <c r="D20" s="8">
        <v>0.0</v>
      </c>
      <c r="E20" s="2">
        <v>12.0</v>
      </c>
      <c r="F20" s="2">
        <v>240.0</v>
      </c>
      <c r="G20" s="2">
        <v>112.0</v>
      </c>
      <c r="I20" s="1">
        <f t="shared" si="1"/>
        <v>32</v>
      </c>
      <c r="J20" s="1">
        <f t="shared" si="2"/>
        <v>2</v>
      </c>
      <c r="K20" s="1">
        <f t="shared" si="3"/>
        <v>4</v>
      </c>
      <c r="L20" s="1">
        <f t="shared" si="4"/>
        <v>4</v>
      </c>
      <c r="M20" s="1">
        <f t="shared" si="5"/>
        <v>14</v>
      </c>
      <c r="N20" s="1">
        <f t="shared" si="6"/>
        <v>5</v>
      </c>
      <c r="O20" s="1">
        <f t="shared" si="7"/>
        <v>1500</v>
      </c>
      <c r="P20" s="1">
        <f t="shared" si="8"/>
        <v>100</v>
      </c>
    </row>
    <row r="21">
      <c r="A21" s="8">
        <v>3.0</v>
      </c>
      <c r="B21" s="8">
        <v>3.0</v>
      </c>
      <c r="C21" s="8">
        <v>5.0</v>
      </c>
      <c r="D21" s="8">
        <v>0.0</v>
      </c>
      <c r="E21" s="2">
        <v>7.0</v>
      </c>
      <c r="F21" s="2">
        <v>10000.0</v>
      </c>
      <c r="G21" s="2">
        <v>300.0</v>
      </c>
      <c r="I21" s="1">
        <f t="shared" si="1"/>
        <v>14</v>
      </c>
      <c r="J21" s="1">
        <f t="shared" si="2"/>
        <v>2</v>
      </c>
      <c r="K21" s="1">
        <f t="shared" si="3"/>
        <v>1</v>
      </c>
      <c r="L21" s="1">
        <f t="shared" si="4"/>
        <v>7</v>
      </c>
      <c r="M21" s="1">
        <f t="shared" si="5"/>
        <v>24</v>
      </c>
      <c r="N21" s="1">
        <f t="shared" si="6"/>
        <v>5</v>
      </c>
      <c r="O21" s="1">
        <f t="shared" si="7"/>
        <v>2000</v>
      </c>
      <c r="P21" s="1">
        <f t="shared" si="8"/>
        <v>100</v>
      </c>
    </row>
    <row r="22">
      <c r="A22" s="8">
        <v>2.0</v>
      </c>
      <c r="B22" s="8">
        <v>1.0</v>
      </c>
      <c r="C22" s="8">
        <v>4.0</v>
      </c>
      <c r="D22" s="8">
        <v>30.0</v>
      </c>
      <c r="E22" s="2">
        <v>6.0</v>
      </c>
      <c r="F22" s="2">
        <v>1500.0</v>
      </c>
      <c r="G22" s="2">
        <v>50.0</v>
      </c>
      <c r="I22" s="1">
        <f t="shared" si="1"/>
        <v>39</v>
      </c>
      <c r="J22" s="1">
        <f t="shared" si="2"/>
        <v>3</v>
      </c>
      <c r="K22" s="1">
        <f t="shared" si="3"/>
        <v>1</v>
      </c>
      <c r="L22" s="1">
        <f t="shared" si="4"/>
        <v>20</v>
      </c>
      <c r="M22" s="1">
        <f t="shared" si="5"/>
        <v>0</v>
      </c>
      <c r="N22" s="1">
        <f t="shared" si="6"/>
        <v>2</v>
      </c>
      <c r="O22" s="1">
        <f t="shared" si="7"/>
        <v>1500</v>
      </c>
      <c r="P22" s="1">
        <f t="shared" si="8"/>
        <v>100</v>
      </c>
    </row>
    <row r="23">
      <c r="A23" s="8">
        <v>1.0</v>
      </c>
      <c r="B23" s="8">
        <v>0.0</v>
      </c>
      <c r="C23" s="8">
        <v>5.0</v>
      </c>
      <c r="D23" s="8">
        <v>20.0</v>
      </c>
      <c r="E23" s="2">
        <v>6.0</v>
      </c>
      <c r="F23" s="2">
        <v>8900.0</v>
      </c>
      <c r="G23" s="2">
        <v>300.0</v>
      </c>
      <c r="I23" s="1">
        <f t="shared" si="1"/>
        <v>14</v>
      </c>
      <c r="J23" s="1">
        <f t="shared" si="2"/>
        <v>2</v>
      </c>
      <c r="K23" s="1">
        <f t="shared" si="3"/>
        <v>1</v>
      </c>
      <c r="L23" s="1">
        <f t="shared" si="4"/>
        <v>7</v>
      </c>
      <c r="M23" s="1">
        <f t="shared" si="5"/>
        <v>24</v>
      </c>
      <c r="N23" s="1">
        <f t="shared" si="6"/>
        <v>5</v>
      </c>
      <c r="O23" s="1">
        <f t="shared" si="7"/>
        <v>2000</v>
      </c>
      <c r="P23" s="1">
        <f t="shared" si="8"/>
        <v>100</v>
      </c>
    </row>
    <row r="24">
      <c r="A24" s="8">
        <v>5.0</v>
      </c>
      <c r="B24" s="8">
        <v>1.0</v>
      </c>
      <c r="C24" s="8">
        <v>10.0</v>
      </c>
      <c r="D24" s="8">
        <v>25.0</v>
      </c>
      <c r="E24" s="2">
        <v>5.0</v>
      </c>
      <c r="F24" s="2">
        <v>1500.0</v>
      </c>
      <c r="G24" s="2">
        <v>60.0</v>
      </c>
      <c r="I24" s="1">
        <f t="shared" si="1"/>
        <v>4</v>
      </c>
      <c r="J24" s="1">
        <f t="shared" si="2"/>
        <v>3</v>
      </c>
      <c r="K24" s="1">
        <f t="shared" si="3"/>
        <v>1</v>
      </c>
      <c r="L24" s="1">
        <f t="shared" si="4"/>
        <v>9</v>
      </c>
      <c r="M24" s="1">
        <f t="shared" si="5"/>
        <v>21</v>
      </c>
      <c r="N24" s="1">
        <f t="shared" si="6"/>
        <v>3</v>
      </c>
      <c r="O24" s="1">
        <f t="shared" si="7"/>
        <v>15000</v>
      </c>
      <c r="P24" s="1">
        <f t="shared" si="8"/>
        <v>50</v>
      </c>
    </row>
    <row r="25">
      <c r="A25" s="8">
        <v>1.0</v>
      </c>
      <c r="B25" s="8">
        <v>1.0</v>
      </c>
      <c r="C25" s="8">
        <v>10.0</v>
      </c>
      <c r="D25" s="8">
        <v>0.0</v>
      </c>
      <c r="E25" s="2">
        <v>4.0</v>
      </c>
      <c r="F25" s="2">
        <v>1200.0</v>
      </c>
      <c r="G25" s="2">
        <v>120.0</v>
      </c>
      <c r="I25" s="1">
        <f t="shared" si="1"/>
        <v>50</v>
      </c>
      <c r="J25" s="1">
        <f t="shared" si="2"/>
        <v>3</v>
      </c>
      <c r="K25" s="1">
        <f t="shared" si="3"/>
        <v>1</v>
      </c>
      <c r="L25" s="1">
        <f t="shared" si="4"/>
        <v>7</v>
      </c>
      <c r="M25" s="1">
        <f t="shared" si="5"/>
        <v>14</v>
      </c>
      <c r="N25" s="1">
        <f t="shared" si="6"/>
        <v>3</v>
      </c>
      <c r="O25" s="1">
        <f t="shared" si="7"/>
        <v>3800</v>
      </c>
      <c r="P25" s="1">
        <f t="shared" si="8"/>
        <v>80</v>
      </c>
    </row>
    <row r="26">
      <c r="A26" s="8">
        <v>2.0</v>
      </c>
      <c r="B26" s="8">
        <v>1.0</v>
      </c>
      <c r="C26" s="8">
        <v>7.0</v>
      </c>
      <c r="D26" s="8">
        <v>0.0</v>
      </c>
      <c r="E26" s="2">
        <v>4.0</v>
      </c>
      <c r="F26" s="2">
        <v>1500.0</v>
      </c>
      <c r="G26" s="2">
        <v>30.0</v>
      </c>
      <c r="I26" s="1">
        <f t="shared" si="1"/>
        <v>25</v>
      </c>
      <c r="J26" s="1">
        <f t="shared" si="2"/>
        <v>1</v>
      </c>
      <c r="K26" s="1">
        <f t="shared" si="3"/>
        <v>1</v>
      </c>
      <c r="L26" s="1">
        <f t="shared" si="4"/>
        <v>10</v>
      </c>
      <c r="M26" s="1">
        <f t="shared" si="5"/>
        <v>0</v>
      </c>
      <c r="N26" s="1">
        <f t="shared" si="6"/>
        <v>4</v>
      </c>
      <c r="O26" s="1">
        <f t="shared" si="7"/>
        <v>1200</v>
      </c>
      <c r="P26" s="1">
        <f t="shared" si="8"/>
        <v>120</v>
      </c>
    </row>
    <row r="27">
      <c r="A27" s="8">
        <v>1.0</v>
      </c>
      <c r="B27" s="8">
        <v>1.0</v>
      </c>
      <c r="C27" s="8">
        <v>3.0</v>
      </c>
      <c r="D27" s="8">
        <v>0.0</v>
      </c>
      <c r="E27" s="2">
        <v>3.0</v>
      </c>
      <c r="F27" s="2">
        <v>10000.0</v>
      </c>
      <c r="G27" s="2">
        <v>120.0</v>
      </c>
      <c r="I27" s="1">
        <f t="shared" si="1"/>
        <v>42</v>
      </c>
      <c r="N27" s="1">
        <f t="shared" si="6"/>
        <v>3</v>
      </c>
      <c r="P27" s="1">
        <f t="shared" si="8"/>
        <v>50</v>
      </c>
    </row>
    <row r="28">
      <c r="A28" s="8">
        <v>3.0</v>
      </c>
      <c r="B28" s="8">
        <v>1.0</v>
      </c>
      <c r="C28" s="8">
        <v>5.0</v>
      </c>
      <c r="D28" s="8">
        <v>30.0</v>
      </c>
      <c r="E28" s="2">
        <v>6.0</v>
      </c>
      <c r="F28" s="2">
        <v>7000.0</v>
      </c>
      <c r="G28" s="2">
        <v>150.0</v>
      </c>
      <c r="I28" s="1">
        <f t="shared" si="1"/>
        <v>5</v>
      </c>
      <c r="J28" s="2" t="s">
        <v>94</v>
      </c>
      <c r="K28" s="2" t="s">
        <v>94</v>
      </c>
      <c r="L28" s="2" t="s">
        <v>94</v>
      </c>
      <c r="N28" s="1">
        <f t="shared" si="6"/>
        <v>13</v>
      </c>
      <c r="P28" s="1">
        <f t="shared" si="8"/>
        <v>45</v>
      </c>
    </row>
    <row r="29">
      <c r="A29" s="8">
        <v>2.0</v>
      </c>
      <c r="B29" s="8">
        <v>2.0</v>
      </c>
      <c r="C29" s="8">
        <v>3.0</v>
      </c>
      <c r="D29" s="8">
        <v>15.0</v>
      </c>
      <c r="E29" s="2">
        <v>3.0</v>
      </c>
      <c r="F29" s="2">
        <v>1500.0</v>
      </c>
      <c r="G29" s="2">
        <v>100.0</v>
      </c>
      <c r="I29" s="1">
        <f t="shared" si="1"/>
        <v>41</v>
      </c>
      <c r="J29" s="2" t="s">
        <v>94</v>
      </c>
      <c r="K29" s="2" t="s">
        <v>94</v>
      </c>
      <c r="L29" s="2" t="s">
        <v>94</v>
      </c>
      <c r="N29" s="1">
        <f t="shared" si="6"/>
        <v>6</v>
      </c>
      <c r="P29" s="1">
        <f t="shared" si="8"/>
        <v>45</v>
      </c>
    </row>
    <row r="30">
      <c r="A30" s="8">
        <v>2.0</v>
      </c>
      <c r="B30" s="8">
        <v>1.0</v>
      </c>
      <c r="C30" s="8">
        <v>7.0</v>
      </c>
      <c r="D30" s="8">
        <v>0.0</v>
      </c>
      <c r="E30" s="2">
        <v>20.0</v>
      </c>
      <c r="F30" s="2">
        <v>4000.0</v>
      </c>
      <c r="G30" s="2">
        <v>200.0</v>
      </c>
      <c r="I30" s="1">
        <f t="shared" si="1"/>
        <v>7</v>
      </c>
      <c r="K30" s="2" t="s">
        <v>94</v>
      </c>
      <c r="N30" s="1">
        <f t="shared" si="6"/>
        <v>5</v>
      </c>
      <c r="P30" s="1">
        <f t="shared" si="8"/>
        <v>60</v>
      </c>
    </row>
    <row r="31">
      <c r="A31" s="8">
        <v>4.0</v>
      </c>
      <c r="B31" s="8">
        <v>3.0</v>
      </c>
      <c r="C31" s="8">
        <v>4.0</v>
      </c>
      <c r="D31" s="8">
        <v>0.0</v>
      </c>
      <c r="E31" s="2">
        <v>2.0</v>
      </c>
      <c r="F31" s="2">
        <v>700.0</v>
      </c>
      <c r="G31" s="2">
        <v>50.0</v>
      </c>
      <c r="I31" s="1">
        <f t="shared" si="1"/>
        <v>16</v>
      </c>
      <c r="N31" s="1">
        <f t="shared" si="6"/>
        <v>2</v>
      </c>
      <c r="P31" s="1">
        <f t="shared" si="8"/>
        <v>60</v>
      </c>
    </row>
    <row r="32">
      <c r="A32" s="8">
        <v>2.0</v>
      </c>
      <c r="B32" s="8">
        <v>4.0</v>
      </c>
      <c r="C32" s="8">
        <v>4.0</v>
      </c>
      <c r="D32" s="8">
        <v>14.0</v>
      </c>
      <c r="E32" s="2">
        <v>5.0</v>
      </c>
      <c r="F32" s="2">
        <v>1500.0</v>
      </c>
      <c r="G32" s="2">
        <v>100.0</v>
      </c>
      <c r="I32" s="1">
        <f t="shared" si="1"/>
        <v>47</v>
      </c>
      <c r="N32" s="1">
        <f t="shared" si="6"/>
        <v>1</v>
      </c>
      <c r="P32" s="1">
        <f t="shared" si="8"/>
        <v>100</v>
      </c>
    </row>
    <row r="33">
      <c r="A33" s="8">
        <v>2.0</v>
      </c>
      <c r="B33" s="8">
        <v>0.0</v>
      </c>
      <c r="C33" s="8">
        <v>4.0</v>
      </c>
      <c r="D33" s="8">
        <v>14.0</v>
      </c>
      <c r="E33" s="2">
        <v>10.0</v>
      </c>
      <c r="F33" s="2">
        <v>1500.0</v>
      </c>
      <c r="G33" s="2">
        <v>50.0</v>
      </c>
      <c r="I33" s="1">
        <f t="shared" si="1"/>
        <v>24</v>
      </c>
      <c r="N33" s="1">
        <f t="shared" si="6"/>
        <v>5</v>
      </c>
      <c r="P33" s="1">
        <f t="shared" si="8"/>
        <v>60</v>
      </c>
    </row>
    <row r="34">
      <c r="A34" s="8">
        <v>0.0</v>
      </c>
      <c r="B34" s="8">
        <v>2.0</v>
      </c>
      <c r="C34" s="8">
        <v>4.0</v>
      </c>
      <c r="D34" s="8">
        <v>0.0</v>
      </c>
      <c r="E34" s="2">
        <v>1.0</v>
      </c>
      <c r="F34" s="2">
        <v>800.0</v>
      </c>
      <c r="G34" s="2">
        <v>30.0</v>
      </c>
      <c r="I34" s="1">
        <f t="shared" si="1"/>
        <v>29</v>
      </c>
      <c r="N34" s="1">
        <f t="shared" si="6"/>
        <v>3</v>
      </c>
      <c r="P34" s="1">
        <f t="shared" si="8"/>
        <v>100</v>
      </c>
    </row>
    <row r="35">
      <c r="A35" s="8">
        <v>1.0</v>
      </c>
      <c r="B35" s="8">
        <v>1.0</v>
      </c>
      <c r="C35" s="8">
        <v>7.0</v>
      </c>
      <c r="D35" s="8">
        <v>60.0</v>
      </c>
      <c r="E35" s="2">
        <v>5.0</v>
      </c>
      <c r="F35" s="2">
        <v>15000.0</v>
      </c>
      <c r="G35" s="2">
        <v>2000.0</v>
      </c>
      <c r="I35" s="1">
        <f t="shared" si="1"/>
        <v>8</v>
      </c>
      <c r="N35" s="1">
        <f t="shared" si="6"/>
        <v>5</v>
      </c>
      <c r="P35" s="1">
        <f t="shared" si="8"/>
        <v>80</v>
      </c>
    </row>
    <row r="36">
      <c r="A36" s="8">
        <v>15.0</v>
      </c>
      <c r="B36" s="8">
        <v>10.0</v>
      </c>
      <c r="C36" s="8">
        <v>2.0</v>
      </c>
      <c r="D36" s="8">
        <v>0.0</v>
      </c>
      <c r="E36" s="2">
        <v>3.0</v>
      </c>
      <c r="F36" s="2">
        <v>900.0</v>
      </c>
      <c r="G36" s="2">
        <v>50.0</v>
      </c>
      <c r="I36" s="1">
        <f t="shared" si="1"/>
        <v>7</v>
      </c>
      <c r="N36" s="1">
        <f t="shared" si="6"/>
        <v>5</v>
      </c>
      <c r="P36" s="1">
        <f t="shared" si="8"/>
        <v>60</v>
      </c>
    </row>
    <row r="37">
      <c r="A37" s="8">
        <v>3.0</v>
      </c>
      <c r="B37" s="8">
        <v>1.0</v>
      </c>
      <c r="C37" s="8">
        <v>7.0</v>
      </c>
      <c r="D37" s="8">
        <v>0.0</v>
      </c>
      <c r="E37" s="2">
        <v>3.0</v>
      </c>
      <c r="F37" s="2">
        <v>600.0</v>
      </c>
      <c r="G37" s="2">
        <v>70.0</v>
      </c>
      <c r="I37" s="1">
        <f t="shared" si="1"/>
        <v>2</v>
      </c>
      <c r="N37" s="1">
        <f t="shared" si="6"/>
        <v>5</v>
      </c>
      <c r="P37" s="1">
        <f t="shared" si="8"/>
        <v>100</v>
      </c>
    </row>
    <row r="38">
      <c r="A38" s="8">
        <v>2.0</v>
      </c>
      <c r="B38" s="8">
        <v>1.0</v>
      </c>
      <c r="C38" s="8">
        <v>7.0</v>
      </c>
      <c r="D38" s="8">
        <v>20.0</v>
      </c>
      <c r="E38" s="2">
        <v>5.0</v>
      </c>
      <c r="F38" s="2">
        <v>7000.0</v>
      </c>
      <c r="G38" s="2">
        <v>100.0</v>
      </c>
      <c r="I38" s="1">
        <f t="shared" si="1"/>
        <v>27</v>
      </c>
      <c r="N38" s="1">
        <f t="shared" si="6"/>
        <v>3</v>
      </c>
      <c r="P38" s="1">
        <f t="shared" si="8"/>
        <v>120</v>
      </c>
    </row>
    <row r="39">
      <c r="A39" s="8">
        <v>3.0</v>
      </c>
      <c r="B39" s="8">
        <v>1.0</v>
      </c>
      <c r="C39" s="8">
        <v>20.0</v>
      </c>
      <c r="D39" s="8">
        <v>0.0</v>
      </c>
      <c r="E39" s="2">
        <v>2.0</v>
      </c>
      <c r="F39" s="2">
        <v>1500.0</v>
      </c>
      <c r="G39" s="2">
        <v>100.0</v>
      </c>
      <c r="I39" s="1">
        <f t="shared" si="1"/>
        <v>34</v>
      </c>
      <c r="N39" s="1">
        <f t="shared" si="6"/>
        <v>1</v>
      </c>
      <c r="P39" s="1">
        <f t="shared" si="8"/>
        <v>30</v>
      </c>
    </row>
    <row r="40">
      <c r="A40" s="8">
        <v>6.0</v>
      </c>
      <c r="B40" s="8">
        <v>10.0</v>
      </c>
      <c r="C40" s="8">
        <v>7.0</v>
      </c>
      <c r="D40" s="8">
        <v>30.0</v>
      </c>
      <c r="E40" s="2">
        <v>10.0</v>
      </c>
      <c r="F40" s="2">
        <v>10000.0</v>
      </c>
      <c r="G40" s="2">
        <v>30.0</v>
      </c>
      <c r="I40" s="1">
        <f t="shared" si="1"/>
        <v>9</v>
      </c>
      <c r="N40" s="1">
        <f t="shared" si="6"/>
        <v>3</v>
      </c>
      <c r="P40" s="1">
        <f t="shared" si="8"/>
        <v>80</v>
      </c>
    </row>
    <row r="41">
      <c r="A41" s="8">
        <v>1.0</v>
      </c>
      <c r="B41" s="8">
        <v>1.0</v>
      </c>
      <c r="C41" s="8">
        <v>4.0</v>
      </c>
      <c r="D41" s="8">
        <v>15.0</v>
      </c>
      <c r="E41" s="2">
        <v>6.0</v>
      </c>
      <c r="F41" s="2">
        <v>3000.0</v>
      </c>
      <c r="G41" s="2">
        <v>45.0</v>
      </c>
      <c r="I41" s="1">
        <f t="shared" si="1"/>
        <v>2</v>
      </c>
      <c r="N41" s="1">
        <f t="shared" si="6"/>
        <v>5</v>
      </c>
      <c r="P41" s="1">
        <f t="shared" si="8"/>
        <v>100</v>
      </c>
    </row>
    <row r="42">
      <c r="A42" s="8">
        <v>0.0</v>
      </c>
      <c r="B42" s="8">
        <v>0.0</v>
      </c>
      <c r="C42" s="8">
        <v>3.0</v>
      </c>
      <c r="D42" s="8">
        <v>0.0</v>
      </c>
      <c r="E42" s="2">
        <v>3.0</v>
      </c>
      <c r="F42" s="2">
        <v>450.0</v>
      </c>
      <c r="G42" s="2">
        <v>50.0</v>
      </c>
      <c r="I42" s="1">
        <f t="shared" si="1"/>
        <v>8</v>
      </c>
      <c r="N42" s="1">
        <f t="shared" si="6"/>
        <v>5</v>
      </c>
      <c r="P42" s="1">
        <f t="shared" si="8"/>
        <v>80</v>
      </c>
    </row>
    <row r="43">
      <c r="A43" s="8">
        <v>1.0</v>
      </c>
      <c r="B43" s="8">
        <v>1.0</v>
      </c>
      <c r="C43" s="8">
        <v>7.0</v>
      </c>
      <c r="D43" s="8">
        <v>15.0</v>
      </c>
      <c r="E43" s="2">
        <v>5.0</v>
      </c>
      <c r="F43" s="2">
        <v>600.0</v>
      </c>
      <c r="G43" s="2">
        <v>60.0</v>
      </c>
    </row>
    <row r="44">
      <c r="A44" s="8">
        <v>3.0</v>
      </c>
      <c r="B44" s="8">
        <v>1.0</v>
      </c>
      <c r="C44" s="8">
        <v>7.0</v>
      </c>
      <c r="D44" s="8">
        <v>30.0</v>
      </c>
      <c r="E44" s="2">
        <v>3.0</v>
      </c>
      <c r="F44" s="2">
        <v>5500.0</v>
      </c>
      <c r="G44" s="2">
        <v>100.0</v>
      </c>
    </row>
    <row r="45">
      <c r="A45" s="8">
        <v>2.0</v>
      </c>
      <c r="B45" s="8">
        <v>2.0</v>
      </c>
      <c r="C45" s="8">
        <v>4.0</v>
      </c>
      <c r="D45" s="8">
        <v>0.0</v>
      </c>
      <c r="E45" s="2">
        <v>3.0</v>
      </c>
      <c r="F45" s="2">
        <v>600.0</v>
      </c>
      <c r="G45" s="2">
        <v>40.0</v>
      </c>
    </row>
    <row r="46">
      <c r="A46" s="8">
        <v>1.0</v>
      </c>
      <c r="B46" s="8">
        <v>1.0</v>
      </c>
      <c r="C46" s="8">
        <v>1.0</v>
      </c>
      <c r="D46" s="8">
        <v>4.0</v>
      </c>
      <c r="E46" s="2">
        <v>2.0</v>
      </c>
      <c r="F46" s="2">
        <v>2000.0</v>
      </c>
      <c r="G46" s="2">
        <v>32.0</v>
      </c>
    </row>
    <row r="47">
      <c r="A47" s="8">
        <v>0.0</v>
      </c>
      <c r="B47" s="8">
        <v>0.0</v>
      </c>
      <c r="C47" s="8">
        <v>3.0</v>
      </c>
      <c r="D47" s="8">
        <v>0.0</v>
      </c>
      <c r="E47" s="2">
        <v>1.0</v>
      </c>
      <c r="F47" s="2">
        <v>1000.0</v>
      </c>
      <c r="G47" s="2">
        <v>100.0</v>
      </c>
    </row>
    <row r="48">
      <c r="A48" s="8">
        <v>1.0</v>
      </c>
      <c r="B48" s="8">
        <v>1.0</v>
      </c>
      <c r="C48" s="8">
        <v>5.0</v>
      </c>
      <c r="D48" s="8">
        <v>7.0</v>
      </c>
      <c r="E48" s="2">
        <v>7.0</v>
      </c>
      <c r="F48" s="2">
        <v>2000.0</v>
      </c>
      <c r="G48" s="2">
        <v>50.0</v>
      </c>
    </row>
    <row r="49">
      <c r="A49" s="8">
        <v>1.0</v>
      </c>
      <c r="B49" s="8">
        <v>1.0</v>
      </c>
      <c r="C49" s="8">
        <v>14.0</v>
      </c>
      <c r="D49" s="8">
        <v>30.0</v>
      </c>
      <c r="E49" s="2">
        <v>4.0</v>
      </c>
      <c r="F49" s="2">
        <v>500.0</v>
      </c>
      <c r="G49" s="2">
        <v>40.0</v>
      </c>
    </row>
    <row r="50">
      <c r="A50" s="8">
        <v>3.0</v>
      </c>
      <c r="B50" s="8">
        <v>1.0</v>
      </c>
      <c r="C50" s="8">
        <v>7.0</v>
      </c>
      <c r="D50" s="8">
        <v>14.0</v>
      </c>
      <c r="E50" s="2">
        <v>3.0</v>
      </c>
      <c r="F50" s="2">
        <v>3800.0</v>
      </c>
      <c r="G50" s="2">
        <v>80.0</v>
      </c>
    </row>
    <row r="51">
      <c r="A51" s="8">
        <v>6.0</v>
      </c>
      <c r="B51" s="8">
        <v>5.0</v>
      </c>
      <c r="C51" s="8">
        <v>10.0</v>
      </c>
      <c r="D51" s="8">
        <v>30.0</v>
      </c>
      <c r="E51" s="2">
        <v>10.0</v>
      </c>
      <c r="F51" s="2">
        <v>3000.0</v>
      </c>
      <c r="G51" s="2">
        <v>150.0</v>
      </c>
    </row>
    <row r="52">
      <c r="A52" s="8">
        <v>5.0</v>
      </c>
      <c r="B52" s="8">
        <v>2.0</v>
      </c>
      <c r="C52" s="8">
        <v>7.0</v>
      </c>
      <c r="D52" s="8">
        <v>10.0</v>
      </c>
      <c r="E52" s="2">
        <v>3.0</v>
      </c>
      <c r="F52" s="2">
        <v>500.0</v>
      </c>
      <c r="G52" s="2">
        <v>100.0</v>
      </c>
    </row>
    <row r="53">
      <c r="A53" s="9"/>
      <c r="B53" s="9"/>
      <c r="C53" s="9"/>
      <c r="D53" s="9"/>
    </row>
    <row r="54">
      <c r="A54" s="9"/>
      <c r="B54" s="9"/>
      <c r="C54" s="9"/>
      <c r="D54" s="9"/>
    </row>
    <row r="55">
      <c r="A55" s="9"/>
      <c r="C55" s="7"/>
      <c r="D55" s="9"/>
    </row>
    <row r="56">
      <c r="A56" s="10"/>
      <c r="C56" s="9"/>
      <c r="D56" s="9"/>
    </row>
    <row r="57">
      <c r="A57" s="9"/>
      <c r="B57" s="9"/>
      <c r="C57" s="9"/>
      <c r="D57" s="9"/>
    </row>
    <row r="58">
      <c r="A58" s="9"/>
      <c r="B58" s="9"/>
      <c r="C58" s="9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1"/>
      <c r="S58" s="9"/>
    </row>
    <row r="59">
      <c r="A59" s="9"/>
      <c r="B59" s="9"/>
      <c r="C59" s="9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8"/>
    </row>
    <row r="60">
      <c r="A60" s="9"/>
      <c r="B60" s="9"/>
      <c r="C60" s="9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8"/>
    </row>
    <row r="61">
      <c r="A61" s="9"/>
      <c r="B61" s="9"/>
      <c r="C61" s="9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8"/>
    </row>
    <row r="62">
      <c r="A62" s="9"/>
      <c r="B62" s="9"/>
      <c r="C62" s="9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8"/>
    </row>
    <row r="63">
      <c r="A63" s="9"/>
      <c r="B63" s="9"/>
      <c r="C63" s="9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8"/>
    </row>
    <row r="64">
      <c r="A64" s="9"/>
      <c r="B64" s="9"/>
      <c r="C64" s="9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8"/>
    </row>
    <row r="65">
      <c r="A65" s="9"/>
      <c r="B65" s="9"/>
      <c r="C65" s="9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8"/>
    </row>
    <row r="66">
      <c r="A66" s="9"/>
      <c r="B66" s="9"/>
      <c r="C66" s="9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8"/>
    </row>
    <row r="67">
      <c r="A67" s="9"/>
      <c r="B67" s="9"/>
      <c r="C67" s="9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8"/>
    </row>
    <row r="68">
      <c r="A68" s="9"/>
      <c r="B68" s="9"/>
      <c r="C68" s="9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8"/>
    </row>
    <row r="69">
      <c r="A69" s="9"/>
      <c r="B69" s="9"/>
      <c r="C69" s="9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8"/>
    </row>
    <row r="70">
      <c r="A70" s="9"/>
      <c r="B70" s="9"/>
      <c r="C70" s="9"/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8"/>
    </row>
    <row r="71">
      <c r="A71" s="9"/>
      <c r="B71" s="9"/>
      <c r="C71" s="9"/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8"/>
    </row>
    <row r="72">
      <c r="A72" s="9"/>
      <c r="B72" s="9"/>
      <c r="C72" s="9"/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8"/>
    </row>
    <row r="73">
      <c r="A73" s="9"/>
      <c r="B73" s="9"/>
      <c r="C73" s="9"/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8"/>
    </row>
    <row r="74">
      <c r="A74" s="9"/>
      <c r="B74" s="9"/>
      <c r="C74" s="9"/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8"/>
    </row>
    <row r="75">
      <c r="A75" s="9"/>
      <c r="B75" s="9"/>
      <c r="C75" s="9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1"/>
      <c r="S75" s="8"/>
    </row>
    <row r="76">
      <c r="A76" s="9"/>
      <c r="B76" s="9"/>
      <c r="C76" s="9"/>
      <c r="D76" s="9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9"/>
    </row>
    <row r="77">
      <c r="A77" s="9"/>
      <c r="B77" s="9"/>
      <c r="C77" s="9"/>
      <c r="D77" s="9"/>
    </row>
    <row r="78">
      <c r="A78" s="9"/>
      <c r="B78" s="9"/>
      <c r="C78" s="9"/>
      <c r="D78" s="9"/>
    </row>
    <row r="79">
      <c r="A79" s="9"/>
      <c r="B79" s="9"/>
      <c r="C79" s="9"/>
      <c r="D79" s="9"/>
    </row>
    <row r="80">
      <c r="A80" s="9"/>
      <c r="B80" s="9"/>
      <c r="C80" s="9"/>
      <c r="D80" s="9"/>
    </row>
    <row r="81">
      <c r="A81" s="9"/>
      <c r="B81" s="9"/>
      <c r="C81" s="9"/>
      <c r="D81" s="9"/>
    </row>
    <row r="82">
      <c r="A82" s="9"/>
      <c r="B82" s="9"/>
      <c r="C82" s="9"/>
      <c r="D82" s="9"/>
    </row>
    <row r="83">
      <c r="A83" s="9"/>
      <c r="B83" s="9"/>
      <c r="C83" s="9"/>
      <c r="D83" s="9"/>
    </row>
    <row r="84">
      <c r="A84" s="9"/>
      <c r="B84" s="9"/>
      <c r="C84" s="9"/>
      <c r="D84" s="9"/>
    </row>
    <row r="85">
      <c r="A85" s="9"/>
      <c r="B85" s="9"/>
      <c r="C85" s="9"/>
      <c r="D85" s="9"/>
    </row>
    <row r="86">
      <c r="A86" s="9"/>
      <c r="B86" s="9"/>
      <c r="C86" s="9"/>
      <c r="D86" s="9"/>
    </row>
    <row r="87">
      <c r="A87" s="9"/>
      <c r="B87" s="9"/>
      <c r="C87" s="9"/>
      <c r="D87" s="9"/>
    </row>
    <row r="88">
      <c r="A88" s="9"/>
      <c r="B88" s="9"/>
      <c r="C88" s="9"/>
      <c r="D88" s="9"/>
    </row>
    <row r="89">
      <c r="A89" s="9"/>
      <c r="B89" s="9"/>
      <c r="C89" s="9"/>
      <c r="D89" s="9"/>
    </row>
    <row r="90">
      <c r="A90" s="9"/>
      <c r="B90" s="9"/>
      <c r="C90" s="9"/>
      <c r="D90" s="9"/>
    </row>
    <row r="91">
      <c r="A91" s="9"/>
      <c r="B91" s="9"/>
      <c r="C91" s="9"/>
      <c r="D91" s="9"/>
    </row>
    <row r="92">
      <c r="A92" s="9"/>
      <c r="B92" s="9"/>
      <c r="C92" s="9"/>
      <c r="D92" s="9"/>
    </row>
    <row r="93">
      <c r="A93" s="9"/>
      <c r="B93" s="9"/>
      <c r="C93" s="9"/>
      <c r="D93" s="9"/>
    </row>
    <row r="94">
      <c r="A94" s="9"/>
      <c r="B94" s="9"/>
      <c r="C94" s="9"/>
      <c r="D94" s="9"/>
    </row>
    <row r="95">
      <c r="A95" s="9"/>
      <c r="B95" s="9"/>
      <c r="C95" s="9"/>
      <c r="D95" s="9"/>
    </row>
    <row r="96">
      <c r="A96" s="9"/>
      <c r="B96" s="9"/>
      <c r="C96" s="9"/>
      <c r="D96" s="9"/>
    </row>
    <row r="97">
      <c r="A97" s="9"/>
      <c r="B97" s="9"/>
      <c r="C97" s="9"/>
      <c r="D97" s="9"/>
    </row>
    <row r="98">
      <c r="A98" s="9"/>
      <c r="B98" s="9"/>
      <c r="C98" s="9"/>
      <c r="D98" s="9"/>
    </row>
    <row r="99">
      <c r="A99" s="9"/>
      <c r="B99" s="9"/>
      <c r="C99" s="9"/>
      <c r="D99" s="9"/>
    </row>
    <row r="100">
      <c r="A100" s="9"/>
      <c r="B100" s="9"/>
      <c r="C100" s="9"/>
      <c r="D100" s="9"/>
    </row>
    <row r="101">
      <c r="A101" s="9"/>
      <c r="B101" s="9"/>
      <c r="C101" s="9"/>
      <c r="D101" s="9"/>
    </row>
    <row r="102">
      <c r="A102" s="9"/>
      <c r="B102" s="9"/>
      <c r="C102" s="9"/>
      <c r="D102" s="9"/>
    </row>
    <row r="103">
      <c r="A103" s="9"/>
      <c r="B103" s="9"/>
      <c r="C103" s="9"/>
      <c r="D103" s="9"/>
    </row>
    <row r="104">
      <c r="A104" s="9"/>
      <c r="B104" s="9"/>
      <c r="C104" s="9"/>
      <c r="D104" s="9"/>
    </row>
    <row r="105">
      <c r="A105" s="9"/>
      <c r="B105" s="9"/>
      <c r="C105" s="9"/>
      <c r="D105" s="9"/>
    </row>
    <row r="106">
      <c r="A106" s="9"/>
      <c r="B106" s="9"/>
      <c r="C106" s="9"/>
      <c r="D106" s="9"/>
    </row>
    <row r="107">
      <c r="A107" s="9"/>
      <c r="B107" s="9"/>
      <c r="C107" s="9"/>
      <c r="D107" s="9"/>
    </row>
    <row r="108">
      <c r="A108" s="9"/>
      <c r="B108" s="9"/>
      <c r="C108" s="9"/>
      <c r="D108" s="9"/>
    </row>
    <row r="109">
      <c r="A109" s="9"/>
      <c r="B109" s="9"/>
      <c r="C109" s="9"/>
      <c r="D109" s="9"/>
    </row>
    <row r="110">
      <c r="A110" s="9"/>
      <c r="B110" s="9"/>
      <c r="C110" s="9"/>
      <c r="D110" s="9"/>
    </row>
    <row r="111">
      <c r="A111" s="9"/>
      <c r="B111" s="9"/>
      <c r="C111" s="9"/>
      <c r="D111" s="9"/>
    </row>
    <row r="112">
      <c r="A112" s="9"/>
      <c r="B112" s="9"/>
      <c r="C112" s="9"/>
      <c r="D112" s="9"/>
    </row>
    <row r="113">
      <c r="A113" s="9"/>
      <c r="B113" s="9"/>
      <c r="C113" s="9"/>
      <c r="D113" s="9"/>
    </row>
    <row r="114">
      <c r="A114" s="9"/>
      <c r="B114" s="9"/>
      <c r="C114" s="9"/>
      <c r="D114" s="9"/>
    </row>
    <row r="115">
      <c r="A115" s="9"/>
      <c r="B115" s="9"/>
      <c r="C115" s="9"/>
      <c r="D115" s="9"/>
    </row>
    <row r="116">
      <c r="A116" s="9"/>
      <c r="B116" s="9"/>
      <c r="C116" s="9"/>
      <c r="D116" s="9"/>
    </row>
    <row r="117">
      <c r="A117" s="9"/>
      <c r="B117" s="9"/>
      <c r="C117" s="9"/>
      <c r="D117" s="9"/>
    </row>
    <row r="118">
      <c r="A118" s="9"/>
      <c r="B118" s="9"/>
      <c r="C118" s="9"/>
      <c r="D118" s="9"/>
    </row>
    <row r="119">
      <c r="A119" s="9"/>
      <c r="B119" s="9"/>
      <c r="C119" s="9"/>
      <c r="D119" s="9"/>
    </row>
    <row r="120">
      <c r="A120" s="9"/>
      <c r="B120" s="9"/>
      <c r="C120" s="9"/>
      <c r="D120" s="9"/>
    </row>
    <row r="121">
      <c r="A121" s="9"/>
      <c r="B121" s="9"/>
      <c r="C121" s="9"/>
      <c r="D121" s="9"/>
    </row>
    <row r="122">
      <c r="A122" s="9"/>
      <c r="B122" s="9"/>
      <c r="C122" s="9"/>
      <c r="D122" s="9"/>
    </row>
    <row r="123">
      <c r="A123" s="9"/>
      <c r="B123" s="9"/>
      <c r="C123" s="9"/>
      <c r="D123" s="9"/>
    </row>
    <row r="124">
      <c r="A124" s="9"/>
      <c r="B124" s="9"/>
      <c r="C124" s="9"/>
      <c r="D124" s="9"/>
    </row>
    <row r="125">
      <c r="A125" s="9"/>
      <c r="B125" s="9"/>
      <c r="C125" s="9"/>
      <c r="D125" s="9"/>
    </row>
    <row r="126">
      <c r="A126" s="9"/>
      <c r="B126" s="9"/>
      <c r="C126" s="9"/>
      <c r="D126" s="9"/>
    </row>
    <row r="127">
      <c r="A127" s="9"/>
      <c r="B127" s="9"/>
      <c r="C127" s="9"/>
      <c r="D127" s="9"/>
    </row>
    <row r="128">
      <c r="A128" s="9"/>
      <c r="B128" s="9"/>
      <c r="C128" s="9"/>
      <c r="D128" s="9"/>
    </row>
    <row r="129">
      <c r="A129" s="9"/>
      <c r="B129" s="9"/>
      <c r="C129" s="9"/>
      <c r="D129" s="9"/>
    </row>
    <row r="130">
      <c r="A130" s="9"/>
      <c r="B130" s="9"/>
      <c r="C130" s="9"/>
      <c r="D130" s="9"/>
    </row>
    <row r="131">
      <c r="A131" s="9"/>
      <c r="B131" s="9"/>
      <c r="C131" s="9"/>
      <c r="D131" s="9"/>
    </row>
    <row r="132">
      <c r="A132" s="9"/>
      <c r="B132" s="9"/>
      <c r="C132" s="9"/>
      <c r="D132" s="9"/>
    </row>
    <row r="133">
      <c r="A133" s="9"/>
      <c r="B133" s="9"/>
      <c r="C133" s="9"/>
      <c r="D133" s="9"/>
    </row>
    <row r="134">
      <c r="A134" s="9"/>
      <c r="B134" s="9"/>
      <c r="C134" s="9"/>
      <c r="D134" s="9"/>
    </row>
    <row r="135">
      <c r="A135" s="9"/>
      <c r="B135" s="9"/>
      <c r="C135" s="9"/>
      <c r="D135" s="9"/>
    </row>
    <row r="136">
      <c r="A136" s="9"/>
      <c r="B136" s="9"/>
      <c r="C136" s="9"/>
      <c r="D136" s="9"/>
    </row>
    <row r="137">
      <c r="A137" s="9"/>
      <c r="B137" s="9"/>
      <c r="C137" s="9"/>
      <c r="D137" s="9"/>
    </row>
    <row r="138">
      <c r="A138" s="9"/>
      <c r="B138" s="9"/>
      <c r="C138" s="9"/>
      <c r="D138" s="9"/>
    </row>
    <row r="139">
      <c r="A139" s="9"/>
      <c r="B139" s="9"/>
      <c r="C139" s="9"/>
      <c r="D139" s="9"/>
    </row>
    <row r="140">
      <c r="A140" s="9"/>
      <c r="B140" s="9"/>
      <c r="C140" s="9"/>
      <c r="D140" s="9"/>
    </row>
    <row r="141">
      <c r="A141" s="9"/>
      <c r="B141" s="9"/>
      <c r="C141" s="9"/>
      <c r="D141" s="9"/>
    </row>
    <row r="142">
      <c r="A142" s="9"/>
      <c r="B142" s="9"/>
      <c r="C142" s="9"/>
      <c r="D142" s="9"/>
    </row>
    <row r="143">
      <c r="A143" s="9"/>
      <c r="B143" s="9"/>
      <c r="C143" s="9"/>
      <c r="D143" s="9"/>
    </row>
    <row r="144">
      <c r="A144" s="9"/>
      <c r="B144" s="9"/>
      <c r="C144" s="9"/>
      <c r="D144" s="9"/>
    </row>
    <row r="145">
      <c r="A145" s="9"/>
      <c r="B145" s="9"/>
      <c r="C145" s="9"/>
      <c r="D145" s="9"/>
    </row>
    <row r="146">
      <c r="A146" s="9"/>
      <c r="B146" s="9"/>
      <c r="C146" s="9"/>
      <c r="D146" s="9"/>
    </row>
    <row r="147">
      <c r="A147" s="9"/>
      <c r="B147" s="9"/>
      <c r="C147" s="9"/>
      <c r="D147" s="9"/>
    </row>
    <row r="148">
      <c r="A148" s="9"/>
      <c r="B148" s="9"/>
      <c r="C148" s="9"/>
      <c r="D148" s="9"/>
    </row>
    <row r="149">
      <c r="A149" s="9"/>
      <c r="B149" s="9"/>
      <c r="C149" s="9"/>
      <c r="D149" s="9"/>
    </row>
    <row r="150">
      <c r="A150" s="9"/>
      <c r="B150" s="9"/>
      <c r="C150" s="9"/>
      <c r="D150" s="9"/>
    </row>
    <row r="151">
      <c r="A151" s="9"/>
      <c r="B151" s="9"/>
      <c r="C151" s="9"/>
      <c r="D151" s="9"/>
    </row>
    <row r="152">
      <c r="A152" s="9"/>
      <c r="B152" s="9"/>
      <c r="C152" s="9"/>
      <c r="D152" s="9"/>
    </row>
    <row r="153">
      <c r="A153" s="9"/>
      <c r="B153" s="9"/>
      <c r="C153" s="9"/>
      <c r="D153" s="9"/>
    </row>
    <row r="154">
      <c r="A154" s="9"/>
      <c r="B154" s="9"/>
      <c r="C154" s="9"/>
      <c r="D154" s="9"/>
    </row>
    <row r="155">
      <c r="A155" s="9"/>
      <c r="B155" s="9"/>
      <c r="C155" s="9"/>
      <c r="D155" s="9"/>
    </row>
    <row r="156">
      <c r="A156" s="9"/>
      <c r="B156" s="9"/>
      <c r="C156" s="9"/>
      <c r="D156" s="9"/>
    </row>
    <row r="157">
      <c r="A157" s="9"/>
      <c r="B157" s="9"/>
      <c r="C157" s="9"/>
      <c r="D157" s="9"/>
    </row>
    <row r="158">
      <c r="A158" s="9"/>
      <c r="B158" s="9"/>
      <c r="C158" s="9"/>
      <c r="D158" s="9"/>
    </row>
    <row r="159">
      <c r="A159" s="9"/>
      <c r="B159" s="9"/>
      <c r="C159" s="9"/>
      <c r="D159" s="9"/>
    </row>
    <row r="160">
      <c r="A160" s="9"/>
      <c r="B160" s="9"/>
      <c r="C160" s="9"/>
      <c r="D160" s="9"/>
    </row>
    <row r="161">
      <c r="A161" s="9"/>
      <c r="B161" s="9"/>
      <c r="C161" s="9"/>
      <c r="D161" s="9"/>
    </row>
    <row r="162">
      <c r="A162" s="9"/>
      <c r="B162" s="9"/>
      <c r="C162" s="9"/>
      <c r="D162" s="9"/>
    </row>
    <row r="163">
      <c r="A163" s="9"/>
      <c r="B163" s="9"/>
      <c r="C163" s="9"/>
      <c r="D163" s="9"/>
    </row>
    <row r="164">
      <c r="A164" s="9"/>
      <c r="B164" s="9"/>
      <c r="C164" s="9"/>
      <c r="D164" s="9"/>
    </row>
    <row r="165">
      <c r="A165" s="9"/>
      <c r="B165" s="9"/>
      <c r="C165" s="9"/>
      <c r="D165" s="9"/>
    </row>
    <row r="166">
      <c r="A166" s="9"/>
      <c r="B166" s="9"/>
      <c r="C166" s="9"/>
      <c r="D166" s="9"/>
    </row>
    <row r="167">
      <c r="A167" s="9"/>
      <c r="B167" s="9"/>
      <c r="C167" s="9"/>
      <c r="D167" s="9"/>
    </row>
    <row r="168">
      <c r="A168" s="9"/>
      <c r="B168" s="9"/>
      <c r="C168" s="9"/>
      <c r="D168" s="9"/>
    </row>
    <row r="169">
      <c r="A169" s="9"/>
      <c r="B169" s="9"/>
      <c r="C169" s="9"/>
      <c r="D169" s="9"/>
    </row>
    <row r="170">
      <c r="A170" s="9"/>
      <c r="B170" s="9"/>
      <c r="C170" s="9"/>
      <c r="D170" s="9"/>
    </row>
    <row r="171">
      <c r="A171" s="9"/>
      <c r="B171" s="9"/>
      <c r="C171" s="9"/>
      <c r="D171" s="9"/>
    </row>
    <row r="172">
      <c r="A172" s="9"/>
      <c r="B172" s="9"/>
      <c r="C172" s="9"/>
      <c r="D172" s="9"/>
    </row>
    <row r="173">
      <c r="A173" s="9"/>
      <c r="B173" s="9"/>
      <c r="C173" s="9"/>
      <c r="D173" s="9"/>
    </row>
    <row r="174">
      <c r="A174" s="9"/>
      <c r="B174" s="9"/>
      <c r="C174" s="9"/>
      <c r="D174" s="9"/>
    </row>
    <row r="175">
      <c r="A175" s="9"/>
      <c r="B175" s="9"/>
      <c r="C175" s="9"/>
      <c r="D175" s="9"/>
    </row>
    <row r="176">
      <c r="A176" s="9"/>
      <c r="B176" s="9"/>
      <c r="C176" s="9"/>
      <c r="D176" s="9"/>
    </row>
    <row r="177">
      <c r="A177" s="9"/>
      <c r="B177" s="9"/>
      <c r="C177" s="9"/>
      <c r="D177" s="9"/>
    </row>
    <row r="178">
      <c r="A178" s="9"/>
      <c r="B178" s="9"/>
      <c r="C178" s="9"/>
      <c r="D178" s="9"/>
    </row>
    <row r="179">
      <c r="A179" s="9"/>
      <c r="B179" s="9"/>
      <c r="C179" s="9"/>
      <c r="D179" s="9"/>
    </row>
    <row r="180">
      <c r="A180" s="9"/>
      <c r="B180" s="9"/>
      <c r="C180" s="9"/>
      <c r="D180" s="9"/>
    </row>
    <row r="181">
      <c r="A181" s="9"/>
      <c r="B181" s="9"/>
      <c r="C181" s="9"/>
      <c r="D181" s="9"/>
    </row>
    <row r="182">
      <c r="A182" s="9"/>
      <c r="B182" s="9"/>
      <c r="C182" s="9"/>
      <c r="D182" s="9"/>
    </row>
    <row r="183">
      <c r="A183" s="9"/>
      <c r="B183" s="9"/>
      <c r="C183" s="9"/>
      <c r="D183" s="9"/>
    </row>
    <row r="184">
      <c r="A184" s="9"/>
      <c r="B184" s="9"/>
      <c r="C184" s="9"/>
      <c r="D184" s="9"/>
    </row>
    <row r="185">
      <c r="A185" s="9"/>
      <c r="B185" s="9"/>
      <c r="C185" s="9"/>
      <c r="D185" s="9"/>
    </row>
    <row r="186">
      <c r="A186" s="9"/>
      <c r="B186" s="9"/>
      <c r="C186" s="9"/>
      <c r="D186" s="9"/>
    </row>
    <row r="187">
      <c r="A187" s="9"/>
      <c r="B187" s="9"/>
      <c r="C187" s="9"/>
      <c r="D187" s="9"/>
    </row>
    <row r="188">
      <c r="A188" s="9"/>
      <c r="B188" s="9"/>
      <c r="C188" s="9"/>
      <c r="D188" s="9"/>
    </row>
    <row r="189">
      <c r="A189" s="9"/>
      <c r="B189" s="9"/>
      <c r="C189" s="9"/>
      <c r="D189" s="9"/>
    </row>
    <row r="190">
      <c r="A190" s="9"/>
      <c r="B190" s="9"/>
      <c r="C190" s="9"/>
      <c r="D190" s="9"/>
    </row>
    <row r="191">
      <c r="A191" s="9"/>
      <c r="B191" s="9"/>
      <c r="C191" s="9"/>
      <c r="D191" s="9"/>
    </row>
    <row r="192">
      <c r="A192" s="9"/>
      <c r="B192" s="9"/>
      <c r="C192" s="9"/>
      <c r="D192" s="9"/>
    </row>
    <row r="193">
      <c r="A193" s="9"/>
      <c r="B193" s="9"/>
      <c r="C193" s="9"/>
      <c r="D193" s="9"/>
    </row>
    <row r="194">
      <c r="A194" s="9"/>
      <c r="B194" s="9"/>
      <c r="C194" s="9"/>
      <c r="D194" s="9"/>
    </row>
    <row r="195">
      <c r="A195" s="9"/>
      <c r="B195" s="9"/>
      <c r="C195" s="9"/>
      <c r="D195" s="9"/>
    </row>
    <row r="196">
      <c r="A196" s="9"/>
      <c r="B196" s="9"/>
      <c r="C196" s="9"/>
      <c r="D196" s="9"/>
    </row>
    <row r="197">
      <c r="A197" s="9"/>
      <c r="B197" s="9"/>
      <c r="C197" s="9"/>
      <c r="D197" s="9"/>
    </row>
    <row r="198">
      <c r="A198" s="9"/>
      <c r="B198" s="9"/>
      <c r="C198" s="9"/>
      <c r="D198" s="9"/>
    </row>
    <row r="199">
      <c r="A199" s="9"/>
      <c r="B199" s="9"/>
      <c r="C199" s="9"/>
      <c r="D199" s="9"/>
    </row>
    <row r="200">
      <c r="A200" s="9"/>
      <c r="B200" s="9"/>
      <c r="C200" s="9"/>
      <c r="D200" s="9"/>
    </row>
    <row r="201">
      <c r="A201" s="9"/>
      <c r="B201" s="9"/>
      <c r="C201" s="9"/>
      <c r="D201" s="9"/>
    </row>
    <row r="202">
      <c r="A202" s="9"/>
      <c r="B202" s="9"/>
      <c r="C202" s="9"/>
      <c r="D202" s="9"/>
    </row>
    <row r="203">
      <c r="A203" s="9"/>
      <c r="B203" s="9"/>
      <c r="C203" s="9"/>
      <c r="D203" s="9"/>
    </row>
    <row r="204">
      <c r="A204" s="9"/>
      <c r="B204" s="9"/>
      <c r="C204" s="9"/>
      <c r="D204" s="9"/>
    </row>
    <row r="205">
      <c r="A205" s="9"/>
      <c r="B205" s="9"/>
      <c r="C205" s="9"/>
      <c r="D205" s="9"/>
    </row>
    <row r="206">
      <c r="A206" s="9"/>
      <c r="B206" s="9"/>
      <c r="C206" s="9"/>
      <c r="D206" s="9"/>
    </row>
    <row r="207">
      <c r="A207" s="9"/>
      <c r="B207" s="9"/>
      <c r="C207" s="9"/>
      <c r="D207" s="9"/>
    </row>
    <row r="208">
      <c r="A208" s="9"/>
      <c r="B208" s="9"/>
      <c r="C208" s="9"/>
      <c r="D208" s="9"/>
    </row>
    <row r="209">
      <c r="A209" s="9"/>
      <c r="B209" s="9"/>
      <c r="C209" s="9"/>
      <c r="D209" s="9"/>
    </row>
    <row r="210">
      <c r="A210" s="9"/>
      <c r="B210" s="9"/>
      <c r="C210" s="9"/>
      <c r="D210" s="9"/>
    </row>
    <row r="211">
      <c r="A211" s="9"/>
      <c r="B211" s="9"/>
      <c r="C211" s="9"/>
      <c r="D211" s="9"/>
    </row>
    <row r="212">
      <c r="A212" s="9"/>
      <c r="B212" s="9"/>
      <c r="C212" s="9"/>
      <c r="D212" s="9"/>
    </row>
    <row r="213">
      <c r="A213" s="9"/>
      <c r="B213" s="9"/>
      <c r="C213" s="9"/>
      <c r="D213" s="9"/>
    </row>
    <row r="214">
      <c r="A214" s="9"/>
      <c r="B214" s="9"/>
      <c r="C214" s="9"/>
      <c r="D214" s="9"/>
    </row>
    <row r="215">
      <c r="A215" s="9"/>
      <c r="B215" s="9"/>
      <c r="C215" s="9"/>
      <c r="D215" s="9"/>
    </row>
    <row r="216">
      <c r="A216" s="9"/>
      <c r="B216" s="9"/>
      <c r="C216" s="9"/>
      <c r="D216" s="9"/>
    </row>
    <row r="217">
      <c r="A217" s="9"/>
      <c r="B217" s="9"/>
      <c r="C217" s="9"/>
      <c r="D217" s="9"/>
    </row>
    <row r="218">
      <c r="A218" s="9"/>
      <c r="B218" s="9"/>
      <c r="C218" s="9"/>
      <c r="D218" s="9"/>
    </row>
    <row r="219">
      <c r="A219" s="9"/>
      <c r="B219" s="9"/>
      <c r="C219" s="9"/>
      <c r="D219" s="9"/>
    </row>
    <row r="220">
      <c r="A220" s="9"/>
      <c r="B220" s="9"/>
      <c r="C220" s="9"/>
      <c r="D220" s="9"/>
    </row>
    <row r="221">
      <c r="A221" s="9"/>
      <c r="B221" s="9"/>
      <c r="C221" s="9"/>
      <c r="D221" s="9"/>
    </row>
    <row r="222">
      <c r="A222" s="9"/>
      <c r="B222" s="9"/>
      <c r="C222" s="9"/>
      <c r="D222" s="9"/>
    </row>
    <row r="223">
      <c r="A223" s="9"/>
      <c r="B223" s="9"/>
      <c r="C223" s="9"/>
      <c r="D223" s="9"/>
    </row>
    <row r="224">
      <c r="A224" s="9"/>
      <c r="B224" s="9"/>
      <c r="C224" s="9"/>
      <c r="D224" s="9"/>
    </row>
    <row r="225">
      <c r="A225" s="9"/>
      <c r="B225" s="9"/>
      <c r="C225" s="9"/>
      <c r="D225" s="9"/>
    </row>
    <row r="226">
      <c r="A226" s="9"/>
      <c r="B226" s="9"/>
      <c r="C226" s="9"/>
      <c r="D226" s="9"/>
    </row>
    <row r="227">
      <c r="A227" s="9"/>
      <c r="B227" s="9"/>
      <c r="C227" s="9"/>
      <c r="D227" s="9"/>
    </row>
    <row r="228">
      <c r="A228" s="9"/>
      <c r="B228" s="9"/>
      <c r="C228" s="9"/>
      <c r="D228" s="9"/>
    </row>
    <row r="229">
      <c r="A229" s="9"/>
      <c r="B229" s="9"/>
      <c r="C229" s="9"/>
      <c r="D229" s="9"/>
    </row>
    <row r="230">
      <c r="A230" s="9"/>
      <c r="B230" s="9"/>
      <c r="C230" s="9"/>
      <c r="D230" s="9"/>
    </row>
    <row r="231">
      <c r="A231" s="9"/>
      <c r="B231" s="9"/>
      <c r="C231" s="9"/>
      <c r="D231" s="9"/>
    </row>
    <row r="232">
      <c r="A232" s="9"/>
      <c r="B232" s="9"/>
      <c r="C232" s="9"/>
      <c r="D232" s="9"/>
    </row>
    <row r="233">
      <c r="A233" s="9"/>
      <c r="B233" s="9"/>
      <c r="C233" s="9"/>
      <c r="D233" s="9"/>
    </row>
    <row r="234">
      <c r="A234" s="9"/>
      <c r="B234" s="9"/>
      <c r="C234" s="9"/>
      <c r="D234" s="9"/>
    </row>
    <row r="235">
      <c r="A235" s="9"/>
      <c r="B235" s="9"/>
      <c r="C235" s="9"/>
      <c r="D235" s="9"/>
    </row>
    <row r="236">
      <c r="A236" s="9"/>
      <c r="B236" s="9"/>
      <c r="C236" s="9"/>
      <c r="D236" s="9"/>
    </row>
    <row r="237">
      <c r="A237" s="9"/>
      <c r="B237" s="9"/>
      <c r="C237" s="9"/>
      <c r="D237" s="9"/>
    </row>
    <row r="238">
      <c r="A238" s="9"/>
      <c r="B238" s="9"/>
      <c r="C238" s="9"/>
      <c r="D238" s="9"/>
    </row>
    <row r="239">
      <c r="A239" s="9"/>
      <c r="B239" s="9"/>
      <c r="C239" s="9"/>
      <c r="D239" s="9"/>
    </row>
    <row r="240">
      <c r="A240" s="9"/>
      <c r="B240" s="9"/>
      <c r="C240" s="9"/>
      <c r="D240" s="9"/>
    </row>
    <row r="241">
      <c r="A241" s="9"/>
      <c r="B241" s="9"/>
      <c r="C241" s="9"/>
      <c r="D241" s="9"/>
    </row>
    <row r="242">
      <c r="A242" s="9"/>
      <c r="B242" s="9"/>
      <c r="C242" s="9"/>
      <c r="D242" s="9"/>
    </row>
    <row r="243">
      <c r="A243" s="9"/>
      <c r="B243" s="9"/>
      <c r="C243" s="9"/>
      <c r="D243" s="9"/>
    </row>
    <row r="244">
      <c r="A244" s="9"/>
      <c r="B244" s="9"/>
      <c r="C244" s="9"/>
      <c r="D244" s="9"/>
    </row>
    <row r="245">
      <c r="A245" s="9"/>
      <c r="B245" s="9"/>
      <c r="C245" s="9"/>
      <c r="D245" s="9"/>
    </row>
    <row r="246">
      <c r="A246" s="9"/>
      <c r="B246" s="9"/>
      <c r="C246" s="9"/>
      <c r="D246" s="9"/>
    </row>
    <row r="247">
      <c r="A247" s="9"/>
      <c r="B247" s="9"/>
      <c r="C247" s="9"/>
      <c r="D247" s="9"/>
    </row>
    <row r="248">
      <c r="A248" s="9"/>
      <c r="B248" s="9"/>
      <c r="C248" s="9"/>
      <c r="D248" s="9"/>
    </row>
    <row r="249">
      <c r="A249" s="9"/>
      <c r="B249" s="9"/>
      <c r="C249" s="9"/>
      <c r="D249" s="9"/>
    </row>
    <row r="250">
      <c r="A250" s="9"/>
      <c r="B250" s="9"/>
      <c r="C250" s="9"/>
      <c r="D250" s="9"/>
    </row>
    <row r="251">
      <c r="A251" s="9"/>
      <c r="B251" s="9"/>
      <c r="C251" s="9"/>
      <c r="D251" s="9"/>
    </row>
    <row r="252">
      <c r="A252" s="9"/>
      <c r="B252" s="9"/>
      <c r="C252" s="9"/>
      <c r="D252" s="9"/>
    </row>
    <row r="253">
      <c r="A253" s="9"/>
      <c r="B253" s="9"/>
      <c r="C253" s="9"/>
      <c r="D253" s="9"/>
    </row>
    <row r="254">
      <c r="A254" s="9"/>
      <c r="B254" s="9"/>
      <c r="C254" s="9"/>
      <c r="D254" s="9"/>
    </row>
    <row r="255">
      <c r="A255" s="9"/>
      <c r="B255" s="9"/>
      <c r="C255" s="9"/>
      <c r="D255" s="9"/>
    </row>
    <row r="256">
      <c r="A256" s="9"/>
      <c r="B256" s="9"/>
      <c r="C256" s="9"/>
      <c r="D256" s="9"/>
    </row>
    <row r="257">
      <c r="A257" s="9"/>
      <c r="B257" s="9"/>
      <c r="C257" s="9"/>
      <c r="D257" s="9"/>
    </row>
    <row r="258">
      <c r="A258" s="9"/>
      <c r="B258" s="9"/>
      <c r="C258" s="9"/>
      <c r="D258" s="9"/>
    </row>
    <row r="259">
      <c r="A259" s="9"/>
      <c r="B259" s="9"/>
      <c r="C259" s="9"/>
      <c r="D259" s="9"/>
    </row>
    <row r="260">
      <c r="A260" s="9"/>
      <c r="B260" s="9"/>
      <c r="C260" s="9"/>
      <c r="D260" s="9"/>
    </row>
    <row r="261">
      <c r="A261" s="9"/>
      <c r="B261" s="9"/>
      <c r="C261" s="9"/>
      <c r="D261" s="9"/>
    </row>
    <row r="262">
      <c r="A262" s="9"/>
      <c r="B262" s="9"/>
      <c r="C262" s="9"/>
      <c r="D262" s="9"/>
    </row>
    <row r="263">
      <c r="A263" s="9"/>
      <c r="B263" s="9"/>
      <c r="C263" s="9"/>
      <c r="D263" s="9"/>
    </row>
    <row r="264">
      <c r="A264" s="9"/>
      <c r="B264" s="9"/>
      <c r="C264" s="9"/>
      <c r="D264" s="9"/>
    </row>
    <row r="265">
      <c r="A265" s="9"/>
      <c r="B265" s="9"/>
      <c r="C265" s="9"/>
      <c r="D265" s="9"/>
    </row>
    <row r="266">
      <c r="A266" s="9"/>
      <c r="B266" s="9"/>
      <c r="C266" s="9"/>
      <c r="D266" s="9"/>
    </row>
    <row r="267">
      <c r="A267" s="9"/>
      <c r="B267" s="9"/>
      <c r="C267" s="9"/>
      <c r="D267" s="9"/>
    </row>
    <row r="268">
      <c r="A268" s="9"/>
      <c r="B268" s="9"/>
      <c r="C268" s="9"/>
      <c r="D268" s="9"/>
    </row>
    <row r="269">
      <c r="A269" s="9"/>
      <c r="B269" s="9"/>
      <c r="C269" s="9"/>
      <c r="D269" s="9"/>
    </row>
    <row r="270">
      <c r="A270" s="9"/>
      <c r="B270" s="9"/>
      <c r="C270" s="9"/>
      <c r="D270" s="9"/>
    </row>
    <row r="271">
      <c r="A271" s="9"/>
      <c r="B271" s="9"/>
      <c r="C271" s="9"/>
      <c r="D271" s="9"/>
    </row>
    <row r="272">
      <c r="A272" s="9"/>
      <c r="B272" s="9"/>
      <c r="C272" s="9"/>
      <c r="D272" s="9"/>
    </row>
    <row r="273">
      <c r="A273" s="9"/>
      <c r="B273" s="9"/>
      <c r="C273" s="9"/>
      <c r="D273" s="9"/>
    </row>
    <row r="274">
      <c r="A274" s="9"/>
      <c r="B274" s="9"/>
      <c r="C274" s="9"/>
      <c r="D274" s="9"/>
    </row>
    <row r="275">
      <c r="A275" s="9"/>
      <c r="B275" s="9"/>
      <c r="C275" s="9"/>
      <c r="D275" s="9"/>
    </row>
    <row r="276">
      <c r="A276" s="9"/>
      <c r="B276" s="9"/>
      <c r="C276" s="9"/>
      <c r="D276" s="9"/>
    </row>
    <row r="277">
      <c r="A277" s="9"/>
      <c r="B277" s="9"/>
      <c r="C277" s="9"/>
      <c r="D277" s="9"/>
    </row>
    <row r="278">
      <c r="A278" s="9"/>
      <c r="B278" s="9"/>
      <c r="C278" s="9"/>
      <c r="D278" s="9"/>
    </row>
    <row r="279">
      <c r="A279" s="9"/>
      <c r="B279" s="9"/>
      <c r="C279" s="9"/>
      <c r="D279" s="9"/>
    </row>
    <row r="280">
      <c r="A280" s="9"/>
      <c r="B280" s="9"/>
      <c r="C280" s="9"/>
      <c r="D280" s="9"/>
    </row>
    <row r="281">
      <c r="A281" s="9"/>
      <c r="B281" s="9"/>
      <c r="C281" s="9"/>
      <c r="D281" s="9"/>
    </row>
    <row r="282">
      <c r="A282" s="9"/>
      <c r="B282" s="9"/>
      <c r="C282" s="9"/>
      <c r="D282" s="9"/>
    </row>
    <row r="283">
      <c r="A283" s="9"/>
      <c r="B283" s="9"/>
      <c r="C283" s="9"/>
      <c r="D283" s="9"/>
    </row>
    <row r="284">
      <c r="A284" s="9"/>
      <c r="B284" s="9"/>
      <c r="C284" s="9"/>
      <c r="D284" s="9"/>
    </row>
    <row r="285">
      <c r="A285" s="9"/>
      <c r="B285" s="9"/>
      <c r="C285" s="9"/>
      <c r="D285" s="9"/>
    </row>
    <row r="286">
      <c r="A286" s="9"/>
      <c r="B286" s="9"/>
      <c r="C286" s="9"/>
      <c r="D286" s="9"/>
    </row>
    <row r="287">
      <c r="A287" s="9"/>
      <c r="B287" s="9"/>
      <c r="C287" s="9"/>
      <c r="D287" s="9"/>
    </row>
    <row r="288">
      <c r="A288" s="9"/>
      <c r="B288" s="9"/>
      <c r="C288" s="9"/>
      <c r="D288" s="9"/>
    </row>
    <row r="289">
      <c r="A289" s="9"/>
      <c r="B289" s="9"/>
      <c r="C289" s="9"/>
      <c r="D289" s="9"/>
    </row>
    <row r="290">
      <c r="A290" s="9"/>
      <c r="B290" s="9"/>
      <c r="C290" s="9"/>
      <c r="D290" s="9"/>
    </row>
    <row r="291">
      <c r="A291" s="9"/>
      <c r="B291" s="9"/>
      <c r="C291" s="9"/>
      <c r="D291" s="9"/>
    </row>
    <row r="292">
      <c r="A292" s="9"/>
      <c r="B292" s="9"/>
      <c r="C292" s="9"/>
      <c r="D292" s="9"/>
    </row>
    <row r="293">
      <c r="A293" s="9"/>
      <c r="B293" s="9"/>
      <c r="C293" s="9"/>
      <c r="D293" s="9"/>
    </row>
    <row r="294">
      <c r="A294" s="9"/>
      <c r="B294" s="9"/>
      <c r="C294" s="9"/>
      <c r="D294" s="9"/>
    </row>
    <row r="295">
      <c r="A295" s="9"/>
      <c r="B295" s="9"/>
      <c r="C295" s="9"/>
      <c r="D295" s="9"/>
    </row>
    <row r="296">
      <c r="A296" s="9"/>
      <c r="B296" s="9"/>
      <c r="C296" s="9"/>
      <c r="D296" s="9"/>
    </row>
    <row r="297">
      <c r="A297" s="9"/>
      <c r="B297" s="9"/>
      <c r="C297" s="9"/>
      <c r="D297" s="9"/>
    </row>
    <row r="298">
      <c r="A298" s="9"/>
      <c r="B298" s="9"/>
      <c r="C298" s="9"/>
      <c r="D298" s="9"/>
    </row>
    <row r="299">
      <c r="A299" s="9"/>
      <c r="B299" s="9"/>
      <c r="C299" s="9"/>
      <c r="D299" s="9"/>
    </row>
    <row r="300">
      <c r="A300" s="9"/>
      <c r="B300" s="9"/>
      <c r="C300" s="9"/>
      <c r="D300" s="9"/>
    </row>
    <row r="301">
      <c r="A301" s="9"/>
      <c r="B301" s="9"/>
      <c r="C301" s="9"/>
      <c r="D301" s="9"/>
    </row>
    <row r="302">
      <c r="A302" s="9"/>
      <c r="B302" s="9"/>
      <c r="C302" s="9"/>
      <c r="D302" s="9"/>
    </row>
    <row r="303">
      <c r="A303" s="9"/>
      <c r="B303" s="9"/>
      <c r="C303" s="9"/>
      <c r="D303" s="9"/>
    </row>
    <row r="304">
      <c r="A304" s="9"/>
      <c r="B304" s="9"/>
      <c r="C304" s="9"/>
      <c r="D304" s="9"/>
    </row>
    <row r="305">
      <c r="A305" s="9"/>
      <c r="B305" s="9"/>
      <c r="C305" s="9"/>
      <c r="D305" s="9"/>
    </row>
    <row r="306">
      <c r="A306" s="9"/>
      <c r="B306" s="9"/>
      <c r="C306" s="9"/>
      <c r="D306" s="9"/>
    </row>
    <row r="307">
      <c r="A307" s="9"/>
      <c r="B307" s="9"/>
      <c r="C307" s="9"/>
      <c r="D307" s="9"/>
    </row>
    <row r="308">
      <c r="A308" s="9"/>
      <c r="B308" s="9"/>
      <c r="C308" s="9"/>
      <c r="D308" s="9"/>
    </row>
    <row r="309">
      <c r="A309" s="9"/>
      <c r="B309" s="9"/>
      <c r="C309" s="9"/>
      <c r="D309" s="9"/>
    </row>
    <row r="310">
      <c r="A310" s="9"/>
      <c r="B310" s="9"/>
      <c r="C310" s="9"/>
      <c r="D310" s="9"/>
    </row>
    <row r="311">
      <c r="A311" s="9"/>
      <c r="B311" s="9"/>
      <c r="C311" s="9"/>
      <c r="D311" s="9"/>
    </row>
    <row r="312">
      <c r="A312" s="9"/>
      <c r="B312" s="9"/>
      <c r="C312" s="9"/>
      <c r="D312" s="9"/>
    </row>
    <row r="313">
      <c r="A313" s="9"/>
      <c r="B313" s="9"/>
      <c r="C313" s="9"/>
      <c r="D313" s="9"/>
    </row>
    <row r="314">
      <c r="A314" s="9"/>
      <c r="B314" s="9"/>
      <c r="C314" s="9"/>
      <c r="D314" s="9"/>
    </row>
    <row r="315">
      <c r="A315" s="9"/>
      <c r="B315" s="9"/>
      <c r="C315" s="9"/>
      <c r="D315" s="9"/>
    </row>
    <row r="316">
      <c r="A316" s="9"/>
      <c r="B316" s="9"/>
      <c r="C316" s="9"/>
      <c r="D316" s="9"/>
    </row>
    <row r="317">
      <c r="A317" s="9"/>
      <c r="B317" s="9"/>
      <c r="C317" s="9"/>
      <c r="D317" s="9"/>
    </row>
    <row r="318">
      <c r="A318" s="9"/>
      <c r="B318" s="9"/>
      <c r="C318" s="9"/>
      <c r="D318" s="9"/>
    </row>
    <row r="319">
      <c r="A319" s="9"/>
      <c r="B319" s="9"/>
      <c r="C319" s="9"/>
      <c r="D319" s="9"/>
    </row>
    <row r="320">
      <c r="A320" s="9"/>
      <c r="B320" s="9"/>
      <c r="C320" s="9"/>
      <c r="D320" s="9"/>
    </row>
    <row r="321">
      <c r="A321" s="9"/>
      <c r="B321" s="9"/>
      <c r="C321" s="9"/>
      <c r="D321" s="9"/>
    </row>
    <row r="322">
      <c r="A322" s="9"/>
      <c r="B322" s="9"/>
      <c r="C322" s="9"/>
      <c r="D322" s="9"/>
    </row>
    <row r="323">
      <c r="A323" s="9"/>
      <c r="B323" s="9"/>
      <c r="C323" s="9"/>
      <c r="D323" s="9"/>
    </row>
    <row r="324">
      <c r="A324" s="9"/>
      <c r="B324" s="9"/>
      <c r="C324" s="9"/>
      <c r="D324" s="9"/>
    </row>
    <row r="325">
      <c r="A325" s="9"/>
      <c r="B325" s="9"/>
      <c r="C325" s="9"/>
      <c r="D325" s="9"/>
    </row>
    <row r="326">
      <c r="A326" s="9"/>
      <c r="B326" s="9"/>
      <c r="C326" s="9"/>
      <c r="D326" s="9"/>
    </row>
    <row r="327">
      <c r="A327" s="9"/>
      <c r="B327" s="9"/>
      <c r="C327" s="9"/>
      <c r="D327" s="9"/>
    </row>
    <row r="328">
      <c r="A328" s="9"/>
      <c r="B328" s="9"/>
      <c r="C328" s="9"/>
      <c r="D328" s="9"/>
    </row>
    <row r="329">
      <c r="A329" s="9"/>
      <c r="B329" s="9"/>
      <c r="C329" s="9"/>
      <c r="D329" s="9"/>
    </row>
    <row r="330">
      <c r="A330" s="9"/>
      <c r="B330" s="9"/>
      <c r="C330" s="9"/>
      <c r="D330" s="9"/>
    </row>
    <row r="331">
      <c r="A331" s="9"/>
      <c r="B331" s="9"/>
      <c r="C331" s="9"/>
      <c r="D331" s="9"/>
    </row>
    <row r="332">
      <c r="A332" s="9"/>
      <c r="B332" s="9"/>
      <c r="C332" s="9"/>
      <c r="D332" s="9"/>
    </row>
    <row r="333">
      <c r="A333" s="9"/>
      <c r="B333" s="9"/>
      <c r="C333" s="9"/>
      <c r="D333" s="9"/>
    </row>
    <row r="334">
      <c r="A334" s="9"/>
      <c r="B334" s="9"/>
      <c r="C334" s="9"/>
      <c r="D334" s="9"/>
    </row>
    <row r="335">
      <c r="A335" s="9"/>
      <c r="B335" s="9"/>
      <c r="C335" s="9"/>
      <c r="D335" s="9"/>
    </row>
    <row r="336">
      <c r="A336" s="9"/>
      <c r="B336" s="9"/>
      <c r="C336" s="9"/>
      <c r="D336" s="9"/>
    </row>
    <row r="337">
      <c r="A337" s="9"/>
      <c r="B337" s="9"/>
      <c r="C337" s="9"/>
      <c r="D337" s="9"/>
    </row>
    <row r="338">
      <c r="A338" s="9"/>
      <c r="B338" s="9"/>
      <c r="C338" s="9"/>
      <c r="D338" s="9"/>
    </row>
    <row r="339">
      <c r="A339" s="9"/>
      <c r="B339" s="9"/>
      <c r="C339" s="9"/>
      <c r="D339" s="9"/>
    </row>
    <row r="340">
      <c r="A340" s="9"/>
      <c r="B340" s="9"/>
      <c r="C340" s="9"/>
      <c r="D340" s="9"/>
    </row>
    <row r="341">
      <c r="A341" s="9"/>
      <c r="B341" s="9"/>
      <c r="C341" s="9"/>
      <c r="D341" s="9"/>
    </row>
    <row r="342">
      <c r="A342" s="9"/>
      <c r="B342" s="9"/>
      <c r="C342" s="9"/>
      <c r="D342" s="9"/>
    </row>
    <row r="343">
      <c r="A343" s="9"/>
      <c r="B343" s="9"/>
      <c r="C343" s="9"/>
      <c r="D343" s="9"/>
    </row>
    <row r="344">
      <c r="A344" s="9"/>
      <c r="B344" s="9"/>
      <c r="C344" s="9"/>
      <c r="D344" s="9"/>
    </row>
    <row r="345">
      <c r="A345" s="9"/>
      <c r="B345" s="9"/>
      <c r="C345" s="9"/>
      <c r="D345" s="9"/>
    </row>
    <row r="346">
      <c r="A346" s="9"/>
      <c r="B346" s="9"/>
      <c r="C346" s="9"/>
      <c r="D346" s="9"/>
    </row>
    <row r="347">
      <c r="A347" s="9"/>
      <c r="B347" s="9"/>
      <c r="C347" s="9"/>
      <c r="D347" s="9"/>
    </row>
    <row r="348">
      <c r="A348" s="9"/>
      <c r="B348" s="9"/>
      <c r="C348" s="9"/>
      <c r="D348" s="9"/>
    </row>
    <row r="349">
      <c r="A349" s="9"/>
      <c r="B349" s="9"/>
      <c r="C349" s="9"/>
      <c r="D349" s="9"/>
    </row>
    <row r="350">
      <c r="A350" s="9"/>
      <c r="B350" s="9"/>
      <c r="C350" s="9"/>
      <c r="D350" s="9"/>
    </row>
    <row r="351">
      <c r="A351" s="9"/>
      <c r="B351" s="9"/>
      <c r="C351" s="9"/>
      <c r="D351" s="9"/>
    </row>
    <row r="352">
      <c r="A352" s="9"/>
      <c r="B352" s="9"/>
      <c r="C352" s="9"/>
      <c r="D352" s="9"/>
    </row>
    <row r="353">
      <c r="A353" s="9"/>
      <c r="B353" s="9"/>
      <c r="C353" s="9"/>
      <c r="D353" s="9"/>
    </row>
    <row r="354">
      <c r="A354" s="9"/>
      <c r="B354" s="9"/>
      <c r="C354" s="9"/>
      <c r="D354" s="9"/>
    </row>
    <row r="355">
      <c r="A355" s="9"/>
      <c r="B355" s="9"/>
      <c r="C355" s="9"/>
      <c r="D355" s="9"/>
    </row>
    <row r="356">
      <c r="A356" s="9"/>
      <c r="B356" s="9"/>
      <c r="C356" s="9"/>
      <c r="D356" s="9"/>
    </row>
    <row r="357">
      <c r="A357" s="9"/>
      <c r="B357" s="9"/>
      <c r="C357" s="9"/>
      <c r="D357" s="9"/>
    </row>
    <row r="358">
      <c r="A358" s="9"/>
      <c r="B358" s="9"/>
      <c r="C358" s="9"/>
      <c r="D358" s="9"/>
    </row>
    <row r="359">
      <c r="A359" s="9"/>
      <c r="B359" s="9"/>
      <c r="C359" s="9"/>
      <c r="D359" s="9"/>
    </row>
    <row r="360">
      <c r="A360" s="9"/>
      <c r="B360" s="9"/>
      <c r="C360" s="9"/>
      <c r="D360" s="9"/>
    </row>
    <row r="361">
      <c r="A361" s="9"/>
      <c r="B361" s="9"/>
      <c r="C361" s="9"/>
      <c r="D361" s="9"/>
    </row>
    <row r="362">
      <c r="A362" s="9"/>
      <c r="B362" s="9"/>
      <c r="C362" s="9"/>
      <c r="D362" s="9"/>
    </row>
    <row r="363">
      <c r="A363" s="9"/>
      <c r="B363" s="9"/>
      <c r="C363" s="9"/>
      <c r="D363" s="9"/>
    </row>
    <row r="364">
      <c r="A364" s="9"/>
      <c r="B364" s="9"/>
      <c r="C364" s="9"/>
      <c r="D364" s="9"/>
    </row>
    <row r="365">
      <c r="A365" s="9"/>
      <c r="B365" s="9"/>
      <c r="C365" s="9"/>
      <c r="D365" s="9"/>
    </row>
    <row r="366">
      <c r="A366" s="9"/>
      <c r="B366" s="9"/>
      <c r="C366" s="9"/>
      <c r="D366" s="9"/>
    </row>
    <row r="367">
      <c r="A367" s="9"/>
      <c r="B367" s="9"/>
      <c r="C367" s="9"/>
      <c r="D367" s="9"/>
    </row>
    <row r="368">
      <c r="A368" s="9"/>
      <c r="B368" s="9"/>
      <c r="C368" s="9"/>
      <c r="D368" s="9"/>
    </row>
    <row r="369">
      <c r="A369" s="9"/>
      <c r="B369" s="9"/>
      <c r="C369" s="9"/>
      <c r="D369" s="9"/>
    </row>
    <row r="370">
      <c r="A370" s="9"/>
      <c r="B370" s="9"/>
      <c r="C370" s="9"/>
      <c r="D370" s="9"/>
    </row>
    <row r="371">
      <c r="A371" s="9"/>
      <c r="B371" s="9"/>
      <c r="C371" s="9"/>
      <c r="D371" s="9"/>
    </row>
    <row r="372">
      <c r="A372" s="9"/>
      <c r="B372" s="9"/>
      <c r="C372" s="9"/>
      <c r="D372" s="9"/>
    </row>
    <row r="373">
      <c r="A373" s="9"/>
      <c r="B373" s="9"/>
      <c r="C373" s="9"/>
      <c r="D373" s="9"/>
    </row>
    <row r="374">
      <c r="A374" s="9"/>
      <c r="B374" s="9"/>
      <c r="C374" s="9"/>
      <c r="D374" s="9"/>
    </row>
    <row r="375">
      <c r="A375" s="9"/>
      <c r="B375" s="9"/>
      <c r="C375" s="9"/>
      <c r="D375" s="9"/>
    </row>
    <row r="376">
      <c r="A376" s="9"/>
      <c r="B376" s="9"/>
      <c r="C376" s="9"/>
      <c r="D376" s="9"/>
    </row>
    <row r="377">
      <c r="A377" s="9"/>
      <c r="B377" s="9"/>
      <c r="C377" s="9"/>
      <c r="D377" s="9"/>
    </row>
    <row r="378">
      <c r="A378" s="9"/>
      <c r="B378" s="9"/>
      <c r="C378" s="9"/>
      <c r="D378" s="9"/>
    </row>
    <row r="379">
      <c r="A379" s="9"/>
      <c r="B379" s="9"/>
      <c r="C379" s="9"/>
      <c r="D379" s="9"/>
    </row>
    <row r="380">
      <c r="A380" s="9"/>
      <c r="B380" s="9"/>
      <c r="C380" s="9"/>
      <c r="D380" s="9"/>
    </row>
    <row r="381">
      <c r="A381" s="9"/>
      <c r="B381" s="9"/>
      <c r="C381" s="9"/>
      <c r="D381" s="9"/>
    </row>
    <row r="382">
      <c r="A382" s="9"/>
      <c r="B382" s="9"/>
      <c r="C382" s="9"/>
      <c r="D382" s="9"/>
    </row>
    <row r="383">
      <c r="A383" s="9"/>
      <c r="B383" s="9"/>
      <c r="C383" s="9"/>
      <c r="D383" s="9"/>
    </row>
    <row r="384">
      <c r="A384" s="9"/>
      <c r="B384" s="9"/>
      <c r="C384" s="9"/>
      <c r="D384" s="9"/>
    </row>
    <row r="385">
      <c r="A385" s="9"/>
      <c r="B385" s="9"/>
      <c r="C385" s="9"/>
      <c r="D385" s="9"/>
    </row>
    <row r="386">
      <c r="A386" s="9"/>
      <c r="B386" s="9"/>
      <c r="C386" s="9"/>
      <c r="D386" s="9"/>
    </row>
    <row r="387">
      <c r="A387" s="9"/>
      <c r="B387" s="9"/>
      <c r="C387" s="9"/>
      <c r="D387" s="9"/>
    </row>
    <row r="388">
      <c r="A388" s="9"/>
      <c r="B388" s="9"/>
      <c r="C388" s="9"/>
      <c r="D388" s="9"/>
    </row>
    <row r="389">
      <c r="A389" s="9"/>
      <c r="B389" s="9"/>
      <c r="C389" s="9"/>
      <c r="D389" s="9"/>
    </row>
    <row r="390">
      <c r="A390" s="9"/>
      <c r="B390" s="9"/>
      <c r="C390" s="9"/>
      <c r="D390" s="9"/>
    </row>
    <row r="391">
      <c r="A391" s="9"/>
      <c r="B391" s="9"/>
      <c r="C391" s="9"/>
      <c r="D391" s="9"/>
    </row>
    <row r="392">
      <c r="A392" s="9"/>
      <c r="B392" s="9"/>
      <c r="C392" s="9"/>
      <c r="D392" s="9"/>
    </row>
    <row r="393">
      <c r="A393" s="9"/>
      <c r="B393" s="9"/>
      <c r="C393" s="9"/>
      <c r="D393" s="9"/>
    </row>
    <row r="394">
      <c r="A394" s="9"/>
      <c r="B394" s="9"/>
      <c r="C394" s="9"/>
      <c r="D394" s="9"/>
    </row>
    <row r="395">
      <c r="A395" s="9"/>
      <c r="B395" s="9"/>
      <c r="C395" s="9"/>
      <c r="D395" s="9"/>
    </row>
    <row r="396">
      <c r="A396" s="9"/>
      <c r="B396" s="9"/>
      <c r="C396" s="9"/>
      <c r="D396" s="9"/>
    </row>
    <row r="397">
      <c r="A397" s="9"/>
      <c r="B397" s="9"/>
      <c r="C397" s="9"/>
      <c r="D397" s="9"/>
    </row>
    <row r="398">
      <c r="A398" s="9"/>
      <c r="B398" s="9"/>
      <c r="C398" s="9"/>
      <c r="D398" s="9"/>
    </row>
    <row r="399">
      <c r="A399" s="9"/>
      <c r="B399" s="9"/>
      <c r="C399" s="9"/>
      <c r="D399" s="9"/>
    </row>
    <row r="400">
      <c r="A400" s="9"/>
      <c r="B400" s="9"/>
      <c r="C400" s="9"/>
      <c r="D400" s="9"/>
    </row>
    <row r="401">
      <c r="A401" s="9"/>
      <c r="B401" s="9"/>
      <c r="C401" s="9"/>
      <c r="D401" s="9"/>
    </row>
    <row r="402">
      <c r="A402" s="9"/>
      <c r="B402" s="9"/>
      <c r="C402" s="9"/>
      <c r="D402" s="9"/>
    </row>
    <row r="403">
      <c r="A403" s="9"/>
      <c r="B403" s="9"/>
      <c r="C403" s="9"/>
      <c r="D403" s="9"/>
    </row>
    <row r="404">
      <c r="A404" s="9"/>
      <c r="B404" s="9"/>
      <c r="C404" s="9"/>
      <c r="D404" s="9"/>
    </row>
    <row r="405">
      <c r="A405" s="9"/>
      <c r="B405" s="9"/>
      <c r="C405" s="9"/>
      <c r="D405" s="9"/>
    </row>
    <row r="406">
      <c r="A406" s="9"/>
      <c r="B406" s="9"/>
      <c r="C406" s="9"/>
      <c r="D406" s="9"/>
    </row>
    <row r="407">
      <c r="A407" s="9"/>
      <c r="B407" s="9"/>
      <c r="C407" s="9"/>
      <c r="D407" s="9"/>
    </row>
    <row r="408">
      <c r="A408" s="9"/>
      <c r="B408" s="9"/>
      <c r="C408" s="9"/>
      <c r="D408" s="9"/>
    </row>
    <row r="409">
      <c r="A409" s="9"/>
      <c r="B409" s="9"/>
      <c r="C409" s="9"/>
      <c r="D409" s="9"/>
    </row>
    <row r="410">
      <c r="A410" s="9"/>
      <c r="B410" s="9"/>
      <c r="C410" s="9"/>
      <c r="D410" s="9"/>
    </row>
    <row r="411">
      <c r="A411" s="9"/>
      <c r="B411" s="9"/>
      <c r="C411" s="9"/>
      <c r="D411" s="9"/>
    </row>
    <row r="412">
      <c r="A412" s="9"/>
      <c r="B412" s="9"/>
      <c r="C412" s="9"/>
      <c r="D412" s="9"/>
    </row>
    <row r="413">
      <c r="A413" s="9"/>
      <c r="B413" s="9"/>
      <c r="C413" s="9"/>
      <c r="D413" s="9"/>
    </row>
    <row r="414">
      <c r="A414" s="9"/>
      <c r="B414" s="9"/>
      <c r="C414" s="9"/>
      <c r="D414" s="9"/>
    </row>
    <row r="415">
      <c r="A415" s="9"/>
      <c r="B415" s="9"/>
      <c r="C415" s="9"/>
      <c r="D415" s="9"/>
    </row>
    <row r="416">
      <c r="A416" s="9"/>
      <c r="B416" s="9"/>
      <c r="C416" s="9"/>
      <c r="D416" s="9"/>
    </row>
    <row r="417">
      <c r="A417" s="9"/>
      <c r="B417" s="9"/>
      <c r="C417" s="9"/>
      <c r="D417" s="9"/>
    </row>
    <row r="418">
      <c r="A418" s="9"/>
      <c r="B418" s="9"/>
      <c r="C418" s="9"/>
      <c r="D418" s="9"/>
    </row>
    <row r="419">
      <c r="A419" s="9"/>
      <c r="B419" s="9"/>
      <c r="C419" s="9"/>
      <c r="D419" s="9"/>
    </row>
    <row r="420">
      <c r="A420" s="9"/>
      <c r="B420" s="9"/>
      <c r="C420" s="9"/>
      <c r="D420" s="9"/>
    </row>
    <row r="421">
      <c r="A421" s="9"/>
      <c r="B421" s="9"/>
      <c r="C421" s="9"/>
      <c r="D421" s="9"/>
    </row>
    <row r="422">
      <c r="A422" s="9"/>
      <c r="B422" s="9"/>
      <c r="C422" s="9"/>
      <c r="D422" s="9"/>
    </row>
    <row r="423">
      <c r="A423" s="9"/>
      <c r="B423" s="9"/>
      <c r="C423" s="9"/>
      <c r="D423" s="9"/>
    </row>
    <row r="424">
      <c r="A424" s="9"/>
      <c r="B424" s="9"/>
      <c r="C424" s="9"/>
      <c r="D424" s="9"/>
    </row>
    <row r="425">
      <c r="A425" s="9"/>
      <c r="B425" s="9"/>
      <c r="C425" s="9"/>
      <c r="D425" s="9"/>
    </row>
    <row r="426">
      <c r="A426" s="9"/>
      <c r="B426" s="9"/>
      <c r="C426" s="9"/>
      <c r="D426" s="9"/>
    </row>
    <row r="427">
      <c r="A427" s="9"/>
      <c r="B427" s="9"/>
      <c r="C427" s="9"/>
      <c r="D427" s="9"/>
    </row>
    <row r="428">
      <c r="A428" s="9"/>
      <c r="B428" s="9"/>
      <c r="C428" s="9"/>
      <c r="D428" s="9"/>
    </row>
    <row r="429">
      <c r="A429" s="9"/>
      <c r="B429" s="9"/>
      <c r="C429" s="9"/>
      <c r="D429" s="9"/>
    </row>
    <row r="430">
      <c r="A430" s="9"/>
      <c r="B430" s="9"/>
      <c r="C430" s="9"/>
      <c r="D430" s="9"/>
    </row>
    <row r="431">
      <c r="A431" s="9"/>
      <c r="B431" s="9"/>
      <c r="C431" s="9"/>
      <c r="D431" s="9"/>
    </row>
    <row r="432">
      <c r="A432" s="9"/>
      <c r="B432" s="9"/>
      <c r="C432" s="9"/>
      <c r="D432" s="9"/>
    </row>
    <row r="433">
      <c r="A433" s="9"/>
      <c r="B433" s="9"/>
      <c r="C433" s="9"/>
      <c r="D433" s="9"/>
    </row>
    <row r="434">
      <c r="A434" s="9"/>
      <c r="B434" s="9"/>
      <c r="C434" s="9"/>
      <c r="D434" s="9"/>
    </row>
    <row r="435">
      <c r="A435" s="9"/>
      <c r="B435" s="9"/>
      <c r="C435" s="9"/>
      <c r="D435" s="9"/>
    </row>
    <row r="436">
      <c r="A436" s="9"/>
      <c r="B436" s="9"/>
      <c r="C436" s="9"/>
      <c r="D436" s="9"/>
    </row>
    <row r="437">
      <c r="A437" s="9"/>
      <c r="B437" s="9"/>
      <c r="C437" s="9"/>
      <c r="D437" s="9"/>
    </row>
    <row r="438">
      <c r="A438" s="9"/>
      <c r="B438" s="9"/>
      <c r="C438" s="9"/>
      <c r="D438" s="9"/>
    </row>
    <row r="439">
      <c r="A439" s="9"/>
      <c r="B439" s="9"/>
      <c r="C439" s="9"/>
      <c r="D439" s="9"/>
    </row>
    <row r="440">
      <c r="A440" s="9"/>
      <c r="B440" s="9"/>
      <c r="C440" s="9"/>
      <c r="D440" s="9"/>
    </row>
    <row r="441">
      <c r="A441" s="9"/>
      <c r="B441" s="9"/>
      <c r="C441" s="9"/>
      <c r="D441" s="9"/>
    </row>
    <row r="442">
      <c r="A442" s="9"/>
      <c r="B442" s="9"/>
      <c r="C442" s="9"/>
      <c r="D442" s="9"/>
    </row>
    <row r="443">
      <c r="A443" s="9"/>
      <c r="B443" s="9"/>
      <c r="C443" s="9"/>
      <c r="D443" s="9"/>
    </row>
    <row r="444">
      <c r="A444" s="9"/>
      <c r="B444" s="9"/>
      <c r="C444" s="9"/>
      <c r="D444" s="9"/>
    </row>
    <row r="445">
      <c r="A445" s="9"/>
      <c r="B445" s="9"/>
      <c r="C445" s="9"/>
      <c r="D445" s="9"/>
    </row>
    <row r="446">
      <c r="A446" s="9"/>
      <c r="B446" s="9"/>
      <c r="C446" s="9"/>
      <c r="D446" s="9"/>
    </row>
    <row r="447">
      <c r="A447" s="9"/>
      <c r="B447" s="9"/>
      <c r="C447" s="9"/>
      <c r="D447" s="9"/>
    </row>
    <row r="448">
      <c r="A448" s="9"/>
      <c r="B448" s="9"/>
      <c r="C448" s="9"/>
      <c r="D448" s="9"/>
    </row>
    <row r="449">
      <c r="A449" s="9"/>
      <c r="B449" s="9"/>
      <c r="C449" s="9"/>
      <c r="D449" s="9"/>
    </row>
    <row r="450">
      <c r="A450" s="9"/>
      <c r="B450" s="9"/>
      <c r="C450" s="9"/>
      <c r="D450" s="9"/>
    </row>
    <row r="451">
      <c r="A451" s="9"/>
      <c r="B451" s="9"/>
      <c r="C451" s="9"/>
      <c r="D451" s="9"/>
    </row>
    <row r="452">
      <c r="A452" s="9"/>
      <c r="B452" s="9"/>
      <c r="C452" s="9"/>
      <c r="D452" s="9"/>
    </row>
    <row r="453">
      <c r="A453" s="9"/>
      <c r="B453" s="9"/>
      <c r="C453" s="9"/>
      <c r="D453" s="9"/>
    </row>
    <row r="454">
      <c r="A454" s="9"/>
      <c r="B454" s="9"/>
      <c r="C454" s="9"/>
      <c r="D454" s="9"/>
    </row>
    <row r="455">
      <c r="A455" s="9"/>
      <c r="B455" s="9"/>
      <c r="C455" s="9"/>
      <c r="D455" s="9"/>
    </row>
    <row r="456">
      <c r="A456" s="9"/>
      <c r="B456" s="9"/>
      <c r="C456" s="9"/>
      <c r="D456" s="9"/>
    </row>
    <row r="457">
      <c r="A457" s="9"/>
      <c r="B457" s="9"/>
      <c r="C457" s="9"/>
      <c r="D457" s="9"/>
    </row>
    <row r="458">
      <c r="A458" s="9"/>
      <c r="B458" s="9"/>
      <c r="C458" s="9"/>
      <c r="D458" s="9"/>
    </row>
    <row r="459">
      <c r="A459" s="9"/>
      <c r="B459" s="9"/>
      <c r="C459" s="9"/>
      <c r="D459" s="9"/>
    </row>
    <row r="460">
      <c r="A460" s="9"/>
      <c r="B460" s="9"/>
      <c r="C460" s="9"/>
      <c r="D460" s="9"/>
    </row>
    <row r="461">
      <c r="A461" s="9"/>
      <c r="B461" s="9"/>
      <c r="C461" s="9"/>
      <c r="D461" s="9"/>
    </row>
    <row r="462">
      <c r="A462" s="9"/>
      <c r="B462" s="9"/>
      <c r="C462" s="9"/>
      <c r="D462" s="9"/>
    </row>
    <row r="463">
      <c r="A463" s="9"/>
      <c r="B463" s="9"/>
      <c r="C463" s="9"/>
      <c r="D463" s="9"/>
    </row>
    <row r="464">
      <c r="A464" s="9"/>
      <c r="B464" s="9"/>
      <c r="C464" s="9"/>
      <c r="D464" s="9"/>
    </row>
    <row r="465">
      <c r="A465" s="9"/>
      <c r="B465" s="9"/>
      <c r="C465" s="9"/>
      <c r="D465" s="9"/>
    </row>
    <row r="466">
      <c r="A466" s="9"/>
      <c r="B466" s="9"/>
      <c r="C466" s="9"/>
      <c r="D466" s="9"/>
    </row>
    <row r="467">
      <c r="A467" s="9"/>
      <c r="B467" s="9"/>
      <c r="C467" s="9"/>
      <c r="D467" s="9"/>
    </row>
    <row r="468">
      <c r="A468" s="9"/>
      <c r="B468" s="9"/>
      <c r="C468" s="9"/>
      <c r="D468" s="9"/>
    </row>
    <row r="469">
      <c r="A469" s="9"/>
      <c r="B469" s="9"/>
      <c r="C469" s="9"/>
      <c r="D469" s="9"/>
    </row>
    <row r="470">
      <c r="A470" s="9"/>
      <c r="B470" s="9"/>
      <c r="C470" s="9"/>
      <c r="D470" s="9"/>
    </row>
    <row r="471">
      <c r="A471" s="9"/>
      <c r="B471" s="9"/>
      <c r="C471" s="9"/>
      <c r="D471" s="9"/>
    </row>
    <row r="472">
      <c r="A472" s="9"/>
      <c r="B472" s="9"/>
      <c r="C472" s="9"/>
      <c r="D472" s="9"/>
    </row>
    <row r="473">
      <c r="A473" s="9"/>
      <c r="B473" s="9"/>
      <c r="C473" s="9"/>
      <c r="D473" s="9"/>
    </row>
    <row r="474">
      <c r="A474" s="9"/>
      <c r="B474" s="9"/>
      <c r="C474" s="9"/>
      <c r="D474" s="9"/>
    </row>
    <row r="475">
      <c r="A475" s="9"/>
      <c r="B475" s="9"/>
      <c r="C475" s="9"/>
      <c r="D475" s="9"/>
    </row>
    <row r="476">
      <c r="A476" s="9"/>
      <c r="B476" s="9"/>
      <c r="C476" s="9"/>
      <c r="D476" s="9"/>
    </row>
    <row r="477">
      <c r="A477" s="9"/>
      <c r="B477" s="9"/>
      <c r="C477" s="9"/>
      <c r="D477" s="9"/>
    </row>
    <row r="478">
      <c r="A478" s="9"/>
      <c r="B478" s="9"/>
      <c r="C478" s="9"/>
      <c r="D478" s="9"/>
    </row>
    <row r="479">
      <c r="A479" s="9"/>
      <c r="B479" s="9"/>
      <c r="C479" s="9"/>
      <c r="D479" s="9"/>
    </row>
    <row r="480">
      <c r="A480" s="9"/>
      <c r="B480" s="9"/>
      <c r="C480" s="9"/>
      <c r="D480" s="9"/>
    </row>
    <row r="481">
      <c r="A481" s="9"/>
      <c r="B481" s="9"/>
      <c r="C481" s="9"/>
      <c r="D481" s="9"/>
    </row>
    <row r="482">
      <c r="A482" s="9"/>
      <c r="B482" s="9"/>
      <c r="C482" s="9"/>
      <c r="D482" s="9"/>
    </row>
    <row r="483">
      <c r="A483" s="9"/>
      <c r="B483" s="9"/>
      <c r="C483" s="9"/>
      <c r="D483" s="9"/>
    </row>
    <row r="484">
      <c r="A484" s="9"/>
      <c r="B484" s="9"/>
      <c r="C484" s="9"/>
      <c r="D484" s="9"/>
    </row>
    <row r="485">
      <c r="A485" s="9"/>
      <c r="B485" s="9"/>
      <c r="C485" s="9"/>
      <c r="D485" s="9"/>
    </row>
    <row r="486">
      <c r="A486" s="9"/>
      <c r="B486" s="9"/>
      <c r="C486" s="9"/>
      <c r="D486" s="9"/>
    </row>
    <row r="487">
      <c r="A487" s="9"/>
      <c r="B487" s="9"/>
      <c r="C487" s="9"/>
      <c r="D487" s="9"/>
    </row>
    <row r="488">
      <c r="A488" s="9"/>
      <c r="B488" s="9"/>
      <c r="C488" s="9"/>
      <c r="D488" s="9"/>
    </row>
    <row r="489">
      <c r="A489" s="9"/>
      <c r="B489" s="9"/>
      <c r="C489" s="9"/>
      <c r="D489" s="9"/>
    </row>
    <row r="490">
      <c r="A490" s="9"/>
      <c r="B490" s="9"/>
      <c r="C490" s="9"/>
      <c r="D490" s="9"/>
    </row>
    <row r="491">
      <c r="A491" s="9"/>
      <c r="B491" s="9"/>
      <c r="C491" s="9"/>
      <c r="D491" s="9"/>
    </row>
    <row r="492">
      <c r="A492" s="9"/>
      <c r="B492" s="9"/>
      <c r="C492" s="9"/>
      <c r="D492" s="9"/>
    </row>
    <row r="493">
      <c r="A493" s="9"/>
      <c r="B493" s="9"/>
      <c r="C493" s="9"/>
      <c r="D493" s="9"/>
    </row>
    <row r="494">
      <c r="A494" s="9"/>
      <c r="B494" s="9"/>
      <c r="C494" s="9"/>
      <c r="D494" s="9"/>
    </row>
    <row r="495">
      <c r="A495" s="9"/>
      <c r="B495" s="9"/>
      <c r="C495" s="9"/>
      <c r="D495" s="9"/>
    </row>
    <row r="496">
      <c r="A496" s="9"/>
      <c r="B496" s="9"/>
      <c r="C496" s="9"/>
      <c r="D496" s="9"/>
    </row>
    <row r="497">
      <c r="A497" s="9"/>
      <c r="B497" s="9"/>
      <c r="C497" s="9"/>
      <c r="D497" s="9"/>
    </row>
    <row r="498">
      <c r="A498" s="9"/>
      <c r="B498" s="9"/>
      <c r="C498" s="9"/>
      <c r="D498" s="9"/>
    </row>
    <row r="499">
      <c r="A499" s="9"/>
      <c r="B499" s="9"/>
      <c r="C499" s="9"/>
      <c r="D499" s="9"/>
    </row>
    <row r="500">
      <c r="A500" s="9"/>
      <c r="B500" s="9"/>
      <c r="C500" s="9"/>
      <c r="D500" s="9"/>
    </row>
    <row r="501">
      <c r="A501" s="9"/>
      <c r="B501" s="9"/>
      <c r="C501" s="9"/>
      <c r="D501" s="9"/>
    </row>
    <row r="502">
      <c r="A502" s="9"/>
      <c r="B502" s="9"/>
      <c r="C502" s="9"/>
      <c r="D502" s="9"/>
    </row>
    <row r="503">
      <c r="A503" s="9"/>
      <c r="B503" s="9"/>
      <c r="C503" s="9"/>
      <c r="D503" s="9"/>
    </row>
    <row r="504">
      <c r="A504" s="9"/>
      <c r="B504" s="9"/>
      <c r="C504" s="9"/>
      <c r="D504" s="9"/>
    </row>
    <row r="505">
      <c r="A505" s="9"/>
      <c r="B505" s="9"/>
      <c r="C505" s="9"/>
      <c r="D505" s="9"/>
    </row>
    <row r="506">
      <c r="A506" s="9"/>
      <c r="B506" s="9"/>
      <c r="C506" s="9"/>
      <c r="D506" s="9"/>
    </row>
    <row r="507">
      <c r="A507" s="9"/>
      <c r="B507" s="9"/>
      <c r="C507" s="9"/>
      <c r="D507" s="9"/>
    </row>
    <row r="508">
      <c r="A508" s="9"/>
      <c r="B508" s="9"/>
      <c r="C508" s="9"/>
      <c r="D508" s="9"/>
    </row>
    <row r="509">
      <c r="A509" s="9"/>
      <c r="B509" s="9"/>
      <c r="C509" s="9"/>
      <c r="D509" s="9"/>
    </row>
    <row r="510">
      <c r="A510" s="9"/>
      <c r="B510" s="9"/>
      <c r="C510" s="9"/>
      <c r="D510" s="9"/>
    </row>
    <row r="511">
      <c r="A511" s="9"/>
      <c r="B511" s="9"/>
      <c r="C511" s="9"/>
      <c r="D511" s="9"/>
    </row>
    <row r="512">
      <c r="A512" s="9"/>
      <c r="B512" s="9"/>
      <c r="C512" s="9"/>
      <c r="D512" s="9"/>
    </row>
    <row r="513">
      <c r="A513" s="9"/>
      <c r="B513" s="9"/>
      <c r="C513" s="9"/>
      <c r="D513" s="9"/>
    </row>
    <row r="514">
      <c r="A514" s="9"/>
      <c r="B514" s="9"/>
      <c r="C514" s="9"/>
      <c r="D514" s="9"/>
    </row>
    <row r="515">
      <c r="A515" s="9"/>
      <c r="B515" s="9"/>
      <c r="C515" s="9"/>
      <c r="D515" s="9"/>
    </row>
    <row r="516">
      <c r="A516" s="9"/>
      <c r="B516" s="9"/>
      <c r="C516" s="9"/>
      <c r="D516" s="9"/>
    </row>
    <row r="517">
      <c r="A517" s="9"/>
      <c r="B517" s="9"/>
      <c r="C517" s="9"/>
      <c r="D517" s="9"/>
    </row>
    <row r="518">
      <c r="A518" s="9"/>
      <c r="B518" s="9"/>
      <c r="C518" s="9"/>
      <c r="D518" s="9"/>
    </row>
    <row r="519">
      <c r="A519" s="9"/>
      <c r="B519" s="9"/>
      <c r="C519" s="9"/>
      <c r="D519" s="9"/>
    </row>
    <row r="520">
      <c r="A520" s="9"/>
      <c r="B520" s="9"/>
      <c r="C520" s="9"/>
      <c r="D520" s="9"/>
    </row>
    <row r="521">
      <c r="A521" s="9"/>
      <c r="B521" s="9"/>
      <c r="C521" s="9"/>
      <c r="D521" s="9"/>
    </row>
    <row r="522">
      <c r="A522" s="9"/>
      <c r="B522" s="9"/>
      <c r="C522" s="9"/>
      <c r="D522" s="9"/>
    </row>
    <row r="523">
      <c r="A523" s="9"/>
      <c r="B523" s="9"/>
      <c r="C523" s="9"/>
      <c r="D523" s="9"/>
    </row>
    <row r="524">
      <c r="A524" s="9"/>
      <c r="B524" s="9"/>
      <c r="C524" s="9"/>
      <c r="D524" s="9"/>
    </row>
    <row r="525">
      <c r="A525" s="9"/>
      <c r="B525" s="9"/>
      <c r="C525" s="9"/>
      <c r="D525" s="9"/>
    </row>
    <row r="526">
      <c r="A526" s="9"/>
      <c r="B526" s="9"/>
      <c r="C526" s="9"/>
      <c r="D526" s="9"/>
    </row>
    <row r="527">
      <c r="A527" s="9"/>
      <c r="B527" s="9"/>
      <c r="C527" s="9"/>
      <c r="D527" s="9"/>
    </row>
    <row r="528">
      <c r="A528" s="9"/>
      <c r="B528" s="9"/>
      <c r="C528" s="9"/>
      <c r="D528" s="9"/>
    </row>
    <row r="529">
      <c r="A529" s="9"/>
      <c r="B529" s="9"/>
      <c r="C529" s="9"/>
      <c r="D529" s="9"/>
    </row>
    <row r="530">
      <c r="A530" s="9"/>
      <c r="B530" s="9"/>
      <c r="C530" s="9"/>
      <c r="D530" s="9"/>
    </row>
    <row r="531">
      <c r="A531" s="9"/>
      <c r="B531" s="9"/>
      <c r="C531" s="9"/>
      <c r="D531" s="9"/>
    </row>
    <row r="532">
      <c r="A532" s="9"/>
      <c r="B532" s="9"/>
      <c r="C532" s="9"/>
      <c r="D532" s="9"/>
    </row>
    <row r="533">
      <c r="A533" s="9"/>
      <c r="B533" s="9"/>
      <c r="C533" s="9"/>
      <c r="D533" s="9"/>
    </row>
    <row r="534">
      <c r="A534" s="9"/>
      <c r="B534" s="9"/>
      <c r="C534" s="9"/>
      <c r="D534" s="9"/>
    </row>
    <row r="535">
      <c r="A535" s="9"/>
      <c r="B535" s="9"/>
      <c r="C535" s="9"/>
      <c r="D535" s="9"/>
    </row>
    <row r="536">
      <c r="A536" s="9"/>
      <c r="B536" s="9"/>
      <c r="C536" s="9"/>
      <c r="D536" s="9"/>
    </row>
    <row r="537">
      <c r="A537" s="9"/>
      <c r="B537" s="9"/>
      <c r="C537" s="9"/>
      <c r="D537" s="9"/>
    </row>
    <row r="538">
      <c r="A538" s="9"/>
      <c r="B538" s="9"/>
      <c r="C538" s="9"/>
      <c r="D538" s="9"/>
    </row>
    <row r="539">
      <c r="A539" s="9"/>
      <c r="B539" s="9"/>
      <c r="C539" s="9"/>
      <c r="D539" s="9"/>
    </row>
    <row r="540">
      <c r="A540" s="9"/>
      <c r="B540" s="9"/>
      <c r="C540" s="9"/>
      <c r="D540" s="9"/>
    </row>
    <row r="541">
      <c r="A541" s="9"/>
      <c r="B541" s="9"/>
      <c r="C541" s="9"/>
      <c r="D541" s="9"/>
    </row>
    <row r="542">
      <c r="A542" s="9"/>
      <c r="B542" s="9"/>
      <c r="C542" s="9"/>
      <c r="D542" s="9"/>
    </row>
    <row r="543">
      <c r="A543" s="9"/>
      <c r="B543" s="9"/>
      <c r="C543" s="9"/>
      <c r="D543" s="9"/>
    </row>
    <row r="544">
      <c r="A544" s="9"/>
      <c r="B544" s="9"/>
      <c r="C544" s="9"/>
      <c r="D544" s="9"/>
    </row>
    <row r="545">
      <c r="A545" s="9"/>
      <c r="B545" s="9"/>
      <c r="C545" s="9"/>
      <c r="D545" s="9"/>
    </row>
    <row r="546">
      <c r="A546" s="9"/>
      <c r="B546" s="9"/>
      <c r="C546" s="9"/>
      <c r="D546" s="9"/>
    </row>
    <row r="547">
      <c r="A547" s="9"/>
      <c r="B547" s="9"/>
      <c r="C547" s="9"/>
      <c r="D547" s="9"/>
    </row>
    <row r="548">
      <c r="A548" s="9"/>
      <c r="B548" s="9"/>
      <c r="C548" s="9"/>
      <c r="D548" s="9"/>
    </row>
    <row r="549">
      <c r="A549" s="9"/>
      <c r="B549" s="9"/>
      <c r="C549" s="9"/>
      <c r="D549" s="9"/>
    </row>
    <row r="550">
      <c r="A550" s="9"/>
      <c r="B550" s="9"/>
      <c r="C550" s="9"/>
      <c r="D550" s="9"/>
    </row>
    <row r="551">
      <c r="A551" s="9"/>
      <c r="B551" s="9"/>
      <c r="C551" s="9"/>
      <c r="D551" s="9"/>
    </row>
    <row r="552">
      <c r="A552" s="9"/>
      <c r="B552" s="9"/>
      <c r="C552" s="9"/>
      <c r="D552" s="9"/>
    </row>
    <row r="553">
      <c r="A553" s="9"/>
      <c r="B553" s="9"/>
      <c r="C553" s="9"/>
      <c r="D553" s="9"/>
    </row>
    <row r="554">
      <c r="A554" s="9"/>
      <c r="B554" s="9"/>
      <c r="C554" s="9"/>
      <c r="D554" s="9"/>
    </row>
    <row r="555">
      <c r="A555" s="9"/>
      <c r="B555" s="9"/>
      <c r="C555" s="9"/>
      <c r="D555" s="9"/>
    </row>
    <row r="556">
      <c r="A556" s="9"/>
      <c r="B556" s="9"/>
      <c r="C556" s="9"/>
      <c r="D556" s="9"/>
    </row>
    <row r="557">
      <c r="A557" s="9"/>
      <c r="B557" s="9"/>
      <c r="C557" s="9"/>
      <c r="D557" s="9"/>
    </row>
    <row r="558">
      <c r="A558" s="9"/>
      <c r="B558" s="9"/>
      <c r="C558" s="9"/>
      <c r="D558" s="9"/>
    </row>
    <row r="559">
      <c r="A559" s="9"/>
      <c r="B559" s="9"/>
      <c r="C559" s="9"/>
      <c r="D559" s="9"/>
    </row>
    <row r="560">
      <c r="A560" s="9"/>
      <c r="B560" s="9"/>
      <c r="C560" s="9"/>
      <c r="D560" s="9"/>
    </row>
    <row r="561">
      <c r="A561" s="9"/>
      <c r="B561" s="9"/>
      <c r="C561" s="9"/>
      <c r="D561" s="9"/>
    </row>
    <row r="562">
      <c r="A562" s="9"/>
      <c r="B562" s="9"/>
      <c r="C562" s="9"/>
      <c r="D562" s="9"/>
    </row>
    <row r="563">
      <c r="A563" s="9"/>
      <c r="B563" s="9"/>
      <c r="C563" s="9"/>
      <c r="D563" s="9"/>
    </row>
    <row r="564">
      <c r="A564" s="9"/>
      <c r="B564" s="9"/>
      <c r="C564" s="9"/>
      <c r="D564" s="9"/>
    </row>
    <row r="565">
      <c r="A565" s="9"/>
      <c r="B565" s="9"/>
      <c r="C565" s="9"/>
      <c r="D565" s="9"/>
    </row>
    <row r="566">
      <c r="A566" s="9"/>
      <c r="B566" s="9"/>
      <c r="C566" s="9"/>
      <c r="D566" s="9"/>
    </row>
    <row r="567">
      <c r="A567" s="9"/>
      <c r="B567" s="9"/>
      <c r="C567" s="9"/>
      <c r="D567" s="9"/>
    </row>
    <row r="568">
      <c r="A568" s="9"/>
      <c r="B568" s="9"/>
      <c r="C568" s="9"/>
      <c r="D568" s="9"/>
    </row>
    <row r="569">
      <c r="A569" s="9"/>
      <c r="B569" s="9"/>
      <c r="C569" s="9"/>
      <c r="D569" s="9"/>
    </row>
    <row r="570">
      <c r="A570" s="9"/>
      <c r="B570" s="9"/>
      <c r="C570" s="9"/>
      <c r="D570" s="9"/>
    </row>
    <row r="571">
      <c r="A571" s="9"/>
      <c r="B571" s="9"/>
      <c r="C571" s="9"/>
      <c r="D571" s="9"/>
    </row>
    <row r="572">
      <c r="A572" s="9"/>
      <c r="B572" s="9"/>
      <c r="C572" s="9"/>
      <c r="D572" s="9"/>
    </row>
    <row r="573">
      <c r="A573" s="9"/>
      <c r="B573" s="9"/>
      <c r="C573" s="9"/>
      <c r="D573" s="9"/>
    </row>
    <row r="574">
      <c r="A574" s="9"/>
      <c r="B574" s="9"/>
      <c r="C574" s="9"/>
      <c r="D574" s="9"/>
    </row>
    <row r="575">
      <c r="A575" s="9"/>
      <c r="B575" s="9"/>
      <c r="C575" s="9"/>
      <c r="D575" s="9"/>
    </row>
    <row r="576">
      <c r="A576" s="9"/>
      <c r="B576" s="9"/>
      <c r="C576" s="9"/>
      <c r="D576" s="9"/>
    </row>
    <row r="577">
      <c r="A577" s="9"/>
      <c r="B577" s="9"/>
      <c r="C577" s="9"/>
      <c r="D577" s="9"/>
    </row>
    <row r="578">
      <c r="A578" s="9"/>
      <c r="B578" s="9"/>
      <c r="C578" s="9"/>
      <c r="D578" s="9"/>
    </row>
    <row r="579">
      <c r="A579" s="9"/>
      <c r="B579" s="9"/>
      <c r="C579" s="9"/>
      <c r="D579" s="9"/>
    </row>
    <row r="580">
      <c r="A580" s="9"/>
      <c r="B580" s="9"/>
      <c r="C580" s="9"/>
      <c r="D580" s="9"/>
    </row>
    <row r="581">
      <c r="A581" s="9"/>
      <c r="B581" s="9"/>
      <c r="C581" s="9"/>
      <c r="D581" s="9"/>
    </row>
    <row r="582">
      <c r="A582" s="9"/>
      <c r="B582" s="9"/>
      <c r="C582" s="9"/>
      <c r="D582" s="9"/>
    </row>
    <row r="583">
      <c r="A583" s="9"/>
      <c r="B583" s="9"/>
      <c r="C583" s="9"/>
      <c r="D583" s="9"/>
    </row>
    <row r="584">
      <c r="A584" s="9"/>
      <c r="B584" s="9"/>
      <c r="C584" s="9"/>
      <c r="D584" s="9"/>
    </row>
    <row r="585">
      <c r="A585" s="9"/>
      <c r="B585" s="9"/>
      <c r="C585" s="9"/>
      <c r="D585" s="9"/>
    </row>
    <row r="586">
      <c r="A586" s="9"/>
      <c r="B586" s="9"/>
      <c r="C586" s="9"/>
      <c r="D586" s="9"/>
    </row>
    <row r="587">
      <c r="A587" s="9"/>
      <c r="B587" s="9"/>
      <c r="C587" s="9"/>
      <c r="D587" s="9"/>
    </row>
    <row r="588">
      <c r="A588" s="9"/>
      <c r="B588" s="9"/>
      <c r="C588" s="9"/>
      <c r="D588" s="9"/>
    </row>
    <row r="589">
      <c r="A589" s="9"/>
      <c r="B589" s="9"/>
      <c r="C589" s="9"/>
      <c r="D589" s="9"/>
    </row>
    <row r="590">
      <c r="A590" s="9"/>
      <c r="B590" s="9"/>
      <c r="C590" s="9"/>
      <c r="D590" s="9"/>
    </row>
    <row r="591">
      <c r="A591" s="9"/>
      <c r="B591" s="9"/>
      <c r="C591" s="9"/>
      <c r="D591" s="9"/>
    </row>
    <row r="592">
      <c r="A592" s="9"/>
      <c r="B592" s="9"/>
      <c r="C592" s="9"/>
      <c r="D592" s="9"/>
    </row>
    <row r="593">
      <c r="A593" s="9"/>
      <c r="B593" s="9"/>
      <c r="C593" s="9"/>
      <c r="D593" s="9"/>
    </row>
    <row r="594">
      <c r="A594" s="9"/>
      <c r="B594" s="9"/>
      <c r="C594" s="9"/>
      <c r="D594" s="9"/>
    </row>
    <row r="595">
      <c r="A595" s="9"/>
      <c r="B595" s="9"/>
      <c r="C595" s="9"/>
      <c r="D595" s="9"/>
    </row>
    <row r="596">
      <c r="A596" s="9"/>
      <c r="B596" s="9"/>
      <c r="C596" s="9"/>
      <c r="D596" s="9"/>
    </row>
    <row r="597">
      <c r="A597" s="9"/>
      <c r="B597" s="9"/>
      <c r="C597" s="9"/>
      <c r="D597" s="9"/>
    </row>
    <row r="598">
      <c r="A598" s="9"/>
      <c r="B598" s="9"/>
      <c r="C598" s="9"/>
      <c r="D598" s="9"/>
    </row>
    <row r="599">
      <c r="A599" s="9"/>
      <c r="B599" s="9"/>
      <c r="C599" s="9"/>
      <c r="D599" s="9"/>
    </row>
    <row r="600">
      <c r="A600" s="9"/>
      <c r="B600" s="9"/>
      <c r="C600" s="9"/>
      <c r="D600" s="9"/>
    </row>
    <row r="601">
      <c r="A601" s="9"/>
      <c r="B601" s="9"/>
      <c r="C601" s="9"/>
      <c r="D601" s="9"/>
    </row>
    <row r="602">
      <c r="A602" s="9"/>
      <c r="B602" s="9"/>
      <c r="C602" s="9"/>
      <c r="D602" s="9"/>
    </row>
    <row r="603">
      <c r="A603" s="9"/>
      <c r="B603" s="9"/>
      <c r="C603" s="9"/>
      <c r="D603" s="9"/>
    </row>
    <row r="604">
      <c r="A604" s="9"/>
      <c r="B604" s="9"/>
      <c r="C604" s="9"/>
      <c r="D604" s="9"/>
    </row>
    <row r="605">
      <c r="A605" s="9"/>
      <c r="B605" s="9"/>
      <c r="C605" s="9"/>
      <c r="D605" s="9"/>
    </row>
    <row r="606">
      <c r="A606" s="9"/>
      <c r="B606" s="9"/>
      <c r="C606" s="9"/>
      <c r="D606" s="9"/>
    </row>
    <row r="607">
      <c r="A607" s="9"/>
      <c r="B607" s="9"/>
      <c r="C607" s="9"/>
      <c r="D607" s="9"/>
    </row>
    <row r="608">
      <c r="A608" s="9"/>
      <c r="B608" s="9"/>
      <c r="C608" s="9"/>
      <c r="D608" s="9"/>
    </row>
    <row r="609">
      <c r="A609" s="9"/>
      <c r="B609" s="9"/>
      <c r="C609" s="9"/>
      <c r="D609" s="9"/>
    </row>
    <row r="610">
      <c r="A610" s="9"/>
      <c r="B610" s="9"/>
      <c r="C610" s="9"/>
      <c r="D610" s="9"/>
    </row>
    <row r="611">
      <c r="A611" s="9"/>
      <c r="B611" s="9"/>
      <c r="C611" s="9"/>
      <c r="D611" s="9"/>
    </row>
    <row r="612">
      <c r="A612" s="9"/>
      <c r="B612" s="9"/>
      <c r="C612" s="9"/>
      <c r="D612" s="9"/>
    </row>
    <row r="613">
      <c r="A613" s="9"/>
      <c r="B613" s="9"/>
      <c r="C613" s="9"/>
      <c r="D613" s="9"/>
    </row>
    <row r="614">
      <c r="A614" s="9"/>
      <c r="B614" s="9"/>
      <c r="C614" s="9"/>
      <c r="D614" s="9"/>
    </row>
    <row r="615">
      <c r="A615" s="9"/>
      <c r="B615" s="9"/>
      <c r="C615" s="9"/>
      <c r="D615" s="9"/>
    </row>
    <row r="616">
      <c r="A616" s="9"/>
      <c r="B616" s="9"/>
      <c r="C616" s="9"/>
      <c r="D616" s="9"/>
    </row>
    <row r="617">
      <c r="A617" s="9"/>
      <c r="B617" s="9"/>
      <c r="C617" s="9"/>
      <c r="D617" s="9"/>
    </row>
    <row r="618">
      <c r="A618" s="9"/>
      <c r="B618" s="9"/>
      <c r="C618" s="9"/>
      <c r="D618" s="9"/>
    </row>
    <row r="619">
      <c r="A619" s="9"/>
      <c r="B619" s="9"/>
      <c r="C619" s="9"/>
      <c r="D619" s="9"/>
    </row>
    <row r="620">
      <c r="A620" s="9"/>
      <c r="B620" s="9"/>
      <c r="C620" s="9"/>
      <c r="D620" s="9"/>
    </row>
    <row r="621">
      <c r="A621" s="9"/>
      <c r="B621" s="9"/>
      <c r="C621" s="9"/>
      <c r="D621" s="9"/>
    </row>
    <row r="622">
      <c r="A622" s="9"/>
      <c r="B622" s="9"/>
      <c r="C622" s="9"/>
      <c r="D622" s="9"/>
    </row>
    <row r="623">
      <c r="A623" s="9"/>
      <c r="B623" s="9"/>
      <c r="C623" s="9"/>
      <c r="D623" s="9"/>
    </row>
    <row r="624">
      <c r="A624" s="9"/>
      <c r="B624" s="9"/>
      <c r="C624" s="9"/>
      <c r="D624" s="9"/>
    </row>
    <row r="625">
      <c r="A625" s="9"/>
      <c r="B625" s="9"/>
      <c r="C625" s="9"/>
      <c r="D625" s="9"/>
    </row>
    <row r="626">
      <c r="A626" s="9"/>
      <c r="B626" s="9"/>
      <c r="C626" s="9"/>
      <c r="D626" s="9"/>
    </row>
    <row r="627">
      <c r="A627" s="9"/>
      <c r="B627" s="9"/>
      <c r="C627" s="9"/>
      <c r="D627" s="9"/>
    </row>
    <row r="628">
      <c r="A628" s="9"/>
      <c r="B628" s="9"/>
      <c r="C628" s="9"/>
      <c r="D628" s="9"/>
    </row>
    <row r="629">
      <c r="A629" s="9"/>
      <c r="B629" s="9"/>
      <c r="C629" s="9"/>
      <c r="D629" s="9"/>
    </row>
    <row r="630">
      <c r="A630" s="9"/>
      <c r="B630" s="9"/>
      <c r="C630" s="9"/>
      <c r="D630" s="9"/>
    </row>
    <row r="631">
      <c r="A631" s="9"/>
      <c r="B631" s="9"/>
      <c r="C631" s="9"/>
      <c r="D631" s="9"/>
    </row>
    <row r="632">
      <c r="A632" s="9"/>
      <c r="B632" s="9"/>
      <c r="C632" s="9"/>
      <c r="D632" s="9"/>
    </row>
    <row r="633">
      <c r="A633" s="9"/>
      <c r="B633" s="9"/>
      <c r="C633" s="9"/>
      <c r="D633" s="9"/>
    </row>
    <row r="634">
      <c r="A634" s="9"/>
      <c r="B634" s="9"/>
      <c r="C634" s="9"/>
      <c r="D634" s="9"/>
    </row>
    <row r="635">
      <c r="A635" s="9"/>
      <c r="B635" s="9"/>
      <c r="C635" s="9"/>
      <c r="D635" s="9"/>
    </row>
    <row r="636">
      <c r="A636" s="9"/>
      <c r="B636" s="9"/>
      <c r="C636" s="9"/>
      <c r="D636" s="9"/>
    </row>
    <row r="637">
      <c r="A637" s="9"/>
      <c r="B637" s="9"/>
      <c r="C637" s="9"/>
      <c r="D637" s="9"/>
    </row>
    <row r="638">
      <c r="A638" s="9"/>
      <c r="B638" s="9"/>
      <c r="C638" s="9"/>
      <c r="D638" s="9"/>
    </row>
    <row r="639">
      <c r="A639" s="9"/>
      <c r="B639" s="9"/>
      <c r="C639" s="9"/>
      <c r="D639" s="9"/>
    </row>
    <row r="640">
      <c r="A640" s="9"/>
      <c r="B640" s="9"/>
      <c r="C640" s="9"/>
      <c r="D640" s="9"/>
    </row>
    <row r="641">
      <c r="A641" s="9"/>
      <c r="B641" s="9"/>
      <c r="C641" s="9"/>
      <c r="D641" s="9"/>
    </row>
    <row r="642">
      <c r="A642" s="9"/>
      <c r="B642" s="9"/>
      <c r="C642" s="9"/>
      <c r="D642" s="9"/>
    </row>
    <row r="643">
      <c r="A643" s="9"/>
      <c r="B643" s="9"/>
      <c r="C643" s="9"/>
      <c r="D643" s="9"/>
    </row>
    <row r="644">
      <c r="A644" s="9"/>
      <c r="B644" s="9"/>
      <c r="C644" s="9"/>
      <c r="D644" s="9"/>
    </row>
    <row r="645">
      <c r="A645" s="9"/>
      <c r="B645" s="9"/>
      <c r="C645" s="9"/>
      <c r="D645" s="9"/>
    </row>
    <row r="646">
      <c r="A646" s="9"/>
      <c r="B646" s="9"/>
      <c r="C646" s="9"/>
      <c r="D646" s="9"/>
    </row>
    <row r="647">
      <c r="A647" s="9"/>
      <c r="B647" s="9"/>
      <c r="C647" s="9"/>
      <c r="D647" s="9"/>
    </row>
    <row r="648">
      <c r="A648" s="9"/>
      <c r="B648" s="9"/>
      <c r="C648" s="9"/>
      <c r="D648" s="9"/>
    </row>
    <row r="649">
      <c r="A649" s="9"/>
      <c r="B649" s="9"/>
      <c r="C649" s="9"/>
      <c r="D649" s="9"/>
    </row>
    <row r="650">
      <c r="A650" s="9"/>
      <c r="B650" s="9"/>
      <c r="C650" s="9"/>
      <c r="D650" s="9"/>
    </row>
    <row r="651">
      <c r="A651" s="9"/>
      <c r="B651" s="9"/>
      <c r="C651" s="9"/>
      <c r="D651" s="9"/>
    </row>
    <row r="652">
      <c r="A652" s="9"/>
      <c r="B652" s="9"/>
      <c r="C652" s="9"/>
      <c r="D652" s="9"/>
    </row>
    <row r="653">
      <c r="A653" s="9"/>
      <c r="B653" s="9"/>
      <c r="C653" s="9"/>
      <c r="D653" s="9"/>
    </row>
    <row r="654">
      <c r="A654" s="9"/>
      <c r="B654" s="9"/>
      <c r="C654" s="9"/>
      <c r="D654" s="9"/>
    </row>
    <row r="655">
      <c r="A655" s="9"/>
      <c r="B655" s="9"/>
      <c r="C655" s="9"/>
      <c r="D655" s="9"/>
    </row>
    <row r="656">
      <c r="A656" s="9"/>
      <c r="B656" s="9"/>
      <c r="C656" s="9"/>
      <c r="D656" s="9"/>
    </row>
    <row r="657">
      <c r="A657" s="9"/>
      <c r="B657" s="9"/>
      <c r="C657" s="9"/>
      <c r="D657" s="9"/>
    </row>
    <row r="658">
      <c r="A658" s="9"/>
      <c r="B658" s="9"/>
      <c r="C658" s="9"/>
      <c r="D658" s="9"/>
    </row>
    <row r="659">
      <c r="A659" s="9"/>
      <c r="B659" s="9"/>
      <c r="C659" s="9"/>
      <c r="D659" s="9"/>
    </row>
    <row r="660">
      <c r="A660" s="9"/>
      <c r="B660" s="9"/>
      <c r="C660" s="9"/>
      <c r="D660" s="9"/>
    </row>
    <row r="661">
      <c r="A661" s="9"/>
      <c r="B661" s="9"/>
      <c r="C661" s="9"/>
      <c r="D661" s="9"/>
    </row>
    <row r="662">
      <c r="A662" s="9"/>
      <c r="B662" s="9"/>
      <c r="C662" s="9"/>
      <c r="D662" s="9"/>
    </row>
    <row r="663">
      <c r="A663" s="9"/>
      <c r="B663" s="9"/>
      <c r="C663" s="9"/>
      <c r="D663" s="9"/>
    </row>
    <row r="664">
      <c r="A664" s="9"/>
      <c r="B664" s="9"/>
      <c r="C664" s="9"/>
      <c r="D664" s="9"/>
    </row>
    <row r="665">
      <c r="A665" s="9"/>
      <c r="B665" s="9"/>
      <c r="C665" s="9"/>
      <c r="D665" s="9"/>
    </row>
    <row r="666">
      <c r="A666" s="9"/>
      <c r="B666" s="9"/>
      <c r="C666" s="9"/>
      <c r="D666" s="9"/>
    </row>
    <row r="667">
      <c r="A667" s="9"/>
      <c r="B667" s="9"/>
      <c r="C667" s="9"/>
      <c r="D667" s="9"/>
    </row>
    <row r="668">
      <c r="A668" s="9"/>
      <c r="B668" s="9"/>
      <c r="C668" s="9"/>
      <c r="D668" s="9"/>
    </row>
    <row r="669">
      <c r="A669" s="9"/>
      <c r="B669" s="9"/>
      <c r="C669" s="9"/>
      <c r="D669" s="9"/>
    </row>
    <row r="670">
      <c r="A670" s="9"/>
      <c r="B670" s="9"/>
      <c r="C670" s="9"/>
      <c r="D670" s="9"/>
    </row>
    <row r="671">
      <c r="A671" s="9"/>
      <c r="B671" s="9"/>
      <c r="C671" s="9"/>
      <c r="D671" s="9"/>
    </row>
    <row r="672">
      <c r="A672" s="9"/>
      <c r="B672" s="9"/>
      <c r="C672" s="9"/>
      <c r="D672" s="9"/>
    </row>
    <row r="673">
      <c r="A673" s="9"/>
      <c r="B673" s="9"/>
      <c r="C673" s="9"/>
      <c r="D673" s="9"/>
    </row>
    <row r="674">
      <c r="A674" s="9"/>
      <c r="B674" s="9"/>
      <c r="C674" s="9"/>
      <c r="D674" s="9"/>
    </row>
    <row r="675">
      <c r="A675" s="9"/>
      <c r="B675" s="9"/>
      <c r="C675" s="9"/>
      <c r="D675" s="9"/>
    </row>
    <row r="676">
      <c r="A676" s="9"/>
      <c r="B676" s="9"/>
      <c r="C676" s="9"/>
      <c r="D676" s="9"/>
    </row>
    <row r="677">
      <c r="A677" s="9"/>
      <c r="B677" s="9"/>
      <c r="C677" s="9"/>
      <c r="D677" s="9"/>
    </row>
    <row r="678">
      <c r="A678" s="9"/>
      <c r="B678" s="9"/>
      <c r="C678" s="9"/>
      <c r="D678" s="9"/>
    </row>
    <row r="679">
      <c r="A679" s="9"/>
      <c r="B679" s="9"/>
      <c r="C679" s="9"/>
      <c r="D679" s="9"/>
    </row>
    <row r="680">
      <c r="A680" s="9"/>
      <c r="B680" s="9"/>
      <c r="C680" s="9"/>
      <c r="D680" s="9"/>
    </row>
    <row r="681">
      <c r="A681" s="9"/>
      <c r="B681" s="9"/>
      <c r="C681" s="9"/>
      <c r="D681" s="9"/>
    </row>
    <row r="682">
      <c r="A682" s="9"/>
      <c r="B682" s="9"/>
      <c r="C682" s="9"/>
      <c r="D682" s="9"/>
    </row>
    <row r="683">
      <c r="A683" s="9"/>
      <c r="B683" s="9"/>
      <c r="C683" s="9"/>
      <c r="D683" s="9"/>
    </row>
    <row r="684">
      <c r="A684" s="9"/>
      <c r="B684" s="9"/>
      <c r="C684" s="9"/>
      <c r="D684" s="9"/>
    </row>
    <row r="685">
      <c r="A685" s="9"/>
      <c r="B685" s="9"/>
      <c r="C685" s="9"/>
      <c r="D685" s="9"/>
    </row>
    <row r="686">
      <c r="A686" s="9"/>
      <c r="B686" s="9"/>
      <c r="C686" s="9"/>
      <c r="D686" s="9"/>
    </row>
    <row r="687">
      <c r="A687" s="9"/>
      <c r="B687" s="9"/>
      <c r="C687" s="9"/>
      <c r="D687" s="9"/>
    </row>
    <row r="688">
      <c r="A688" s="9"/>
      <c r="B688" s="9"/>
      <c r="C688" s="9"/>
      <c r="D688" s="9"/>
    </row>
    <row r="689">
      <c r="A689" s="9"/>
      <c r="B689" s="9"/>
      <c r="C689" s="9"/>
      <c r="D689" s="9"/>
    </row>
    <row r="690">
      <c r="A690" s="9"/>
      <c r="B690" s="9"/>
      <c r="C690" s="9"/>
      <c r="D690" s="9"/>
    </row>
    <row r="691">
      <c r="A691" s="9"/>
      <c r="B691" s="9"/>
      <c r="C691" s="9"/>
      <c r="D691" s="9"/>
    </row>
    <row r="692">
      <c r="A692" s="9"/>
      <c r="B692" s="9"/>
      <c r="C692" s="9"/>
      <c r="D692" s="9"/>
    </row>
    <row r="693">
      <c r="A693" s="9"/>
      <c r="B693" s="9"/>
      <c r="C693" s="9"/>
      <c r="D693" s="9"/>
    </row>
    <row r="694">
      <c r="A694" s="9"/>
      <c r="B694" s="9"/>
      <c r="C694" s="9"/>
      <c r="D694" s="9"/>
    </row>
    <row r="695">
      <c r="A695" s="9"/>
      <c r="B695" s="9"/>
      <c r="C695" s="9"/>
      <c r="D695" s="9"/>
    </row>
    <row r="696">
      <c r="A696" s="9"/>
      <c r="B696" s="9"/>
      <c r="C696" s="9"/>
      <c r="D696" s="9"/>
    </row>
    <row r="697">
      <c r="A697" s="9"/>
      <c r="B697" s="9"/>
      <c r="C697" s="9"/>
      <c r="D697" s="9"/>
    </row>
    <row r="698">
      <c r="A698" s="9"/>
      <c r="B698" s="9"/>
      <c r="C698" s="9"/>
      <c r="D698" s="9"/>
    </row>
    <row r="699">
      <c r="A699" s="9"/>
      <c r="B699" s="9"/>
      <c r="C699" s="9"/>
      <c r="D699" s="9"/>
    </row>
    <row r="700">
      <c r="A700" s="9"/>
      <c r="B700" s="9"/>
      <c r="C700" s="9"/>
      <c r="D700" s="9"/>
    </row>
    <row r="701">
      <c r="A701" s="9"/>
      <c r="B701" s="9"/>
      <c r="C701" s="9"/>
      <c r="D701" s="9"/>
    </row>
    <row r="702">
      <c r="A702" s="9"/>
      <c r="B702" s="9"/>
      <c r="C702" s="9"/>
      <c r="D702" s="9"/>
    </row>
    <row r="703">
      <c r="A703" s="9"/>
      <c r="B703" s="9"/>
      <c r="C703" s="9"/>
      <c r="D703" s="9"/>
    </row>
    <row r="704">
      <c r="A704" s="9"/>
      <c r="B704" s="9"/>
      <c r="C704" s="9"/>
      <c r="D704" s="9"/>
    </row>
    <row r="705">
      <c r="A705" s="9"/>
      <c r="B705" s="9"/>
      <c r="C705" s="9"/>
      <c r="D705" s="9"/>
    </row>
    <row r="706">
      <c r="A706" s="9"/>
      <c r="B706" s="9"/>
      <c r="C706" s="9"/>
      <c r="D706" s="9"/>
    </row>
    <row r="707">
      <c r="A707" s="9"/>
      <c r="B707" s="9"/>
      <c r="C707" s="9"/>
      <c r="D707" s="9"/>
    </row>
    <row r="708">
      <c r="A708" s="9"/>
      <c r="B708" s="9"/>
      <c r="C708" s="9"/>
      <c r="D708" s="9"/>
    </row>
    <row r="709">
      <c r="A709" s="9"/>
      <c r="B709" s="9"/>
      <c r="C709" s="9"/>
      <c r="D709" s="9"/>
    </row>
    <row r="710">
      <c r="A710" s="9"/>
      <c r="B710" s="9"/>
      <c r="C710" s="9"/>
      <c r="D710" s="9"/>
    </row>
    <row r="711">
      <c r="A711" s="9"/>
      <c r="B711" s="9"/>
      <c r="C711" s="9"/>
      <c r="D711" s="9"/>
    </row>
    <row r="712">
      <c r="A712" s="9"/>
      <c r="B712" s="9"/>
      <c r="C712" s="9"/>
      <c r="D712" s="9"/>
    </row>
    <row r="713">
      <c r="A713" s="9"/>
      <c r="B713" s="9"/>
      <c r="C713" s="9"/>
      <c r="D713" s="9"/>
    </row>
    <row r="714">
      <c r="A714" s="9"/>
      <c r="B714" s="9"/>
      <c r="C714" s="9"/>
      <c r="D714" s="9"/>
    </row>
    <row r="715">
      <c r="A715" s="9"/>
      <c r="B715" s="9"/>
      <c r="C715" s="9"/>
      <c r="D715" s="9"/>
    </row>
    <row r="716">
      <c r="A716" s="9"/>
      <c r="B716" s="9"/>
      <c r="C716" s="9"/>
      <c r="D716" s="9"/>
    </row>
    <row r="717">
      <c r="A717" s="9"/>
      <c r="B717" s="9"/>
      <c r="C717" s="9"/>
      <c r="D717" s="9"/>
    </row>
    <row r="718">
      <c r="A718" s="9"/>
      <c r="B718" s="9"/>
      <c r="C718" s="9"/>
      <c r="D718" s="9"/>
    </row>
    <row r="719">
      <c r="A719" s="9"/>
      <c r="B719" s="9"/>
      <c r="C719" s="9"/>
      <c r="D719" s="9"/>
    </row>
    <row r="720">
      <c r="A720" s="9"/>
      <c r="B720" s="9"/>
      <c r="C720" s="9"/>
      <c r="D720" s="9"/>
    </row>
    <row r="721">
      <c r="A721" s="9"/>
      <c r="B721" s="9"/>
      <c r="C721" s="9"/>
      <c r="D721" s="9"/>
    </row>
    <row r="722">
      <c r="A722" s="9"/>
      <c r="B722" s="9"/>
      <c r="C722" s="9"/>
      <c r="D722" s="9"/>
    </row>
    <row r="723">
      <c r="A723" s="9"/>
      <c r="B723" s="9"/>
      <c r="C723" s="9"/>
      <c r="D723" s="9"/>
    </row>
    <row r="724">
      <c r="A724" s="9"/>
      <c r="B724" s="9"/>
      <c r="C724" s="9"/>
      <c r="D724" s="9"/>
    </row>
    <row r="725">
      <c r="A725" s="9"/>
      <c r="B725" s="9"/>
      <c r="C725" s="9"/>
      <c r="D725" s="9"/>
    </row>
    <row r="726">
      <c r="A726" s="9"/>
      <c r="B726" s="9"/>
      <c r="C726" s="9"/>
      <c r="D726" s="9"/>
    </row>
    <row r="727">
      <c r="A727" s="9"/>
      <c r="B727" s="9"/>
      <c r="C727" s="9"/>
      <c r="D727" s="9"/>
    </row>
    <row r="728">
      <c r="A728" s="9"/>
      <c r="B728" s="9"/>
      <c r="C728" s="9"/>
      <c r="D728" s="9"/>
    </row>
    <row r="729">
      <c r="A729" s="9"/>
      <c r="B729" s="9"/>
      <c r="C729" s="9"/>
      <c r="D729" s="9"/>
    </row>
    <row r="730">
      <c r="A730" s="9"/>
      <c r="B730" s="9"/>
      <c r="C730" s="9"/>
      <c r="D730" s="9"/>
    </row>
    <row r="731">
      <c r="A731" s="9"/>
      <c r="B731" s="9"/>
      <c r="C731" s="9"/>
      <c r="D731" s="9"/>
    </row>
    <row r="732">
      <c r="A732" s="9"/>
      <c r="B732" s="9"/>
      <c r="C732" s="9"/>
      <c r="D732" s="9"/>
    </row>
    <row r="733">
      <c r="A733" s="9"/>
      <c r="B733" s="9"/>
      <c r="C733" s="9"/>
      <c r="D733" s="9"/>
    </row>
    <row r="734">
      <c r="A734" s="9"/>
      <c r="B734" s="9"/>
      <c r="C734" s="9"/>
      <c r="D734" s="9"/>
    </row>
    <row r="735">
      <c r="A735" s="9"/>
      <c r="B735" s="9"/>
      <c r="C735" s="9"/>
      <c r="D735" s="9"/>
    </row>
    <row r="736">
      <c r="A736" s="9"/>
      <c r="B736" s="9"/>
      <c r="C736" s="9"/>
      <c r="D736" s="9"/>
    </row>
    <row r="737">
      <c r="A737" s="9"/>
      <c r="B737" s="9"/>
      <c r="C737" s="9"/>
      <c r="D737" s="9"/>
    </row>
    <row r="738">
      <c r="A738" s="9"/>
      <c r="B738" s="9"/>
      <c r="C738" s="9"/>
      <c r="D738" s="9"/>
    </row>
    <row r="739">
      <c r="A739" s="9"/>
      <c r="B739" s="9"/>
      <c r="C739" s="9"/>
      <c r="D739" s="9"/>
    </row>
    <row r="740">
      <c r="A740" s="9"/>
      <c r="B740" s="9"/>
      <c r="C740" s="9"/>
      <c r="D740" s="9"/>
    </row>
    <row r="741">
      <c r="A741" s="9"/>
      <c r="B741" s="9"/>
      <c r="C741" s="9"/>
      <c r="D741" s="9"/>
    </row>
    <row r="742">
      <c r="A742" s="9"/>
      <c r="B742" s="9"/>
      <c r="C742" s="9"/>
      <c r="D742" s="9"/>
    </row>
    <row r="743">
      <c r="A743" s="9"/>
      <c r="B743" s="9"/>
      <c r="C743" s="9"/>
      <c r="D743" s="9"/>
    </row>
    <row r="744">
      <c r="A744" s="9"/>
      <c r="B744" s="9"/>
      <c r="C744" s="9"/>
      <c r="D744" s="9"/>
    </row>
    <row r="745">
      <c r="A745" s="9"/>
      <c r="B745" s="9"/>
      <c r="C745" s="9"/>
      <c r="D745" s="9"/>
    </row>
    <row r="746">
      <c r="A746" s="9"/>
      <c r="B746" s="9"/>
      <c r="C746" s="9"/>
      <c r="D746" s="9"/>
    </row>
    <row r="747">
      <c r="A747" s="9"/>
      <c r="B747" s="9"/>
      <c r="C747" s="9"/>
      <c r="D747" s="9"/>
    </row>
    <row r="748">
      <c r="A748" s="9"/>
      <c r="B748" s="9"/>
      <c r="C748" s="9"/>
      <c r="D748" s="9"/>
    </row>
    <row r="749">
      <c r="A749" s="9"/>
      <c r="B749" s="9"/>
      <c r="C749" s="9"/>
      <c r="D749" s="9"/>
    </row>
    <row r="750">
      <c r="A750" s="9"/>
      <c r="B750" s="9"/>
      <c r="C750" s="9"/>
      <c r="D750" s="9"/>
    </row>
    <row r="751">
      <c r="A751" s="9"/>
      <c r="B751" s="9"/>
      <c r="C751" s="9"/>
      <c r="D751" s="9"/>
    </row>
    <row r="752">
      <c r="A752" s="9"/>
      <c r="B752" s="9"/>
      <c r="C752" s="9"/>
      <c r="D752" s="9"/>
    </row>
    <row r="753">
      <c r="A753" s="9"/>
      <c r="B753" s="9"/>
      <c r="C753" s="9"/>
      <c r="D753" s="9"/>
    </row>
    <row r="754">
      <c r="A754" s="9"/>
      <c r="B754" s="9"/>
      <c r="C754" s="9"/>
      <c r="D754" s="9"/>
    </row>
    <row r="755">
      <c r="A755" s="9"/>
      <c r="B755" s="9"/>
      <c r="C755" s="9"/>
      <c r="D755" s="9"/>
    </row>
    <row r="756">
      <c r="A756" s="9"/>
      <c r="B756" s="9"/>
      <c r="C756" s="9"/>
      <c r="D756" s="9"/>
    </row>
    <row r="757">
      <c r="A757" s="9"/>
      <c r="B757" s="9"/>
      <c r="C757" s="9"/>
      <c r="D757" s="9"/>
    </row>
    <row r="758">
      <c r="A758" s="9"/>
      <c r="B758" s="9"/>
      <c r="C758" s="9"/>
      <c r="D758" s="9"/>
    </row>
    <row r="759">
      <c r="A759" s="9"/>
      <c r="B759" s="9"/>
      <c r="C759" s="9"/>
      <c r="D759" s="9"/>
    </row>
    <row r="760">
      <c r="A760" s="9"/>
      <c r="B760" s="9"/>
      <c r="C760" s="9"/>
      <c r="D760" s="9"/>
    </row>
    <row r="761">
      <c r="A761" s="9"/>
      <c r="B761" s="9"/>
      <c r="C761" s="9"/>
      <c r="D761" s="9"/>
    </row>
    <row r="762">
      <c r="A762" s="9"/>
      <c r="B762" s="9"/>
      <c r="C762" s="9"/>
      <c r="D762" s="9"/>
    </row>
    <row r="763">
      <c r="A763" s="9"/>
      <c r="B763" s="9"/>
      <c r="C763" s="9"/>
      <c r="D763" s="9"/>
    </row>
    <row r="764">
      <c r="A764" s="9"/>
      <c r="B764" s="9"/>
      <c r="C764" s="9"/>
      <c r="D764" s="9"/>
    </row>
    <row r="765">
      <c r="A765" s="9"/>
      <c r="B765" s="9"/>
      <c r="C765" s="9"/>
      <c r="D765" s="9"/>
    </row>
    <row r="766">
      <c r="A766" s="9"/>
      <c r="B766" s="9"/>
      <c r="C766" s="9"/>
      <c r="D766" s="9"/>
    </row>
    <row r="767">
      <c r="A767" s="9"/>
      <c r="B767" s="9"/>
      <c r="C767" s="9"/>
      <c r="D767" s="9"/>
    </row>
    <row r="768">
      <c r="A768" s="9"/>
      <c r="B768" s="9"/>
      <c r="C768" s="9"/>
      <c r="D768" s="9"/>
    </row>
    <row r="769">
      <c r="A769" s="9"/>
      <c r="B769" s="9"/>
      <c r="C769" s="9"/>
      <c r="D769" s="9"/>
    </row>
    <row r="770">
      <c r="A770" s="9"/>
      <c r="B770" s="9"/>
      <c r="C770" s="9"/>
      <c r="D770" s="9"/>
    </row>
    <row r="771">
      <c r="A771" s="9"/>
      <c r="B771" s="9"/>
      <c r="C771" s="9"/>
      <c r="D771" s="9"/>
    </row>
    <row r="772">
      <c r="A772" s="9"/>
      <c r="B772" s="9"/>
      <c r="C772" s="9"/>
      <c r="D772" s="9"/>
    </row>
    <row r="773">
      <c r="A773" s="9"/>
      <c r="B773" s="9"/>
      <c r="C773" s="9"/>
      <c r="D773" s="9"/>
    </row>
    <row r="774">
      <c r="A774" s="9"/>
      <c r="B774" s="9"/>
      <c r="C774" s="9"/>
      <c r="D774" s="9"/>
    </row>
    <row r="775">
      <c r="A775" s="9"/>
      <c r="B775" s="9"/>
      <c r="C775" s="9"/>
      <c r="D775" s="9"/>
    </row>
    <row r="776">
      <c r="A776" s="9"/>
      <c r="B776" s="9"/>
      <c r="C776" s="9"/>
      <c r="D776" s="9"/>
    </row>
    <row r="777">
      <c r="A777" s="9"/>
      <c r="B777" s="9"/>
      <c r="C777" s="9"/>
      <c r="D777" s="9"/>
    </row>
    <row r="778">
      <c r="A778" s="9"/>
      <c r="B778" s="9"/>
      <c r="C778" s="9"/>
      <c r="D778" s="9"/>
    </row>
    <row r="779">
      <c r="A779" s="9"/>
      <c r="B779" s="9"/>
      <c r="C779" s="9"/>
      <c r="D779" s="9"/>
    </row>
    <row r="780">
      <c r="A780" s="9"/>
      <c r="B780" s="9"/>
      <c r="C780" s="9"/>
      <c r="D780" s="9"/>
    </row>
    <row r="781">
      <c r="A781" s="9"/>
      <c r="B781" s="9"/>
      <c r="C781" s="9"/>
      <c r="D781" s="9"/>
    </row>
    <row r="782">
      <c r="A782" s="9"/>
      <c r="B782" s="9"/>
      <c r="C782" s="9"/>
      <c r="D782" s="9"/>
    </row>
    <row r="783">
      <c r="A783" s="9"/>
      <c r="B783" s="9"/>
      <c r="C783" s="9"/>
      <c r="D783" s="9"/>
    </row>
    <row r="784">
      <c r="A784" s="9"/>
      <c r="B784" s="9"/>
      <c r="C784" s="9"/>
      <c r="D784" s="9"/>
    </row>
    <row r="785">
      <c r="A785" s="9"/>
      <c r="B785" s="9"/>
      <c r="C785" s="9"/>
      <c r="D785" s="9"/>
    </row>
    <row r="786">
      <c r="A786" s="9"/>
      <c r="B786" s="9"/>
      <c r="C786" s="9"/>
      <c r="D786" s="9"/>
    </row>
    <row r="787">
      <c r="A787" s="9"/>
      <c r="B787" s="9"/>
      <c r="C787" s="9"/>
      <c r="D787" s="9"/>
    </row>
    <row r="788">
      <c r="A788" s="9"/>
      <c r="B788" s="9"/>
      <c r="C788" s="9"/>
      <c r="D788" s="9"/>
    </row>
    <row r="789">
      <c r="A789" s="9"/>
      <c r="B789" s="9"/>
      <c r="C789" s="9"/>
      <c r="D789" s="9"/>
    </row>
    <row r="790">
      <c r="A790" s="9"/>
      <c r="B790" s="9"/>
      <c r="C790" s="9"/>
      <c r="D790" s="9"/>
    </row>
    <row r="791">
      <c r="A791" s="9"/>
      <c r="B791" s="9"/>
      <c r="C791" s="9"/>
      <c r="D791" s="9"/>
    </row>
    <row r="792">
      <c r="A792" s="9"/>
      <c r="B792" s="9"/>
      <c r="C792" s="9"/>
      <c r="D792" s="9"/>
    </row>
    <row r="793">
      <c r="A793" s="9"/>
      <c r="B793" s="9"/>
      <c r="C793" s="9"/>
      <c r="D793" s="9"/>
    </row>
    <row r="794">
      <c r="A794" s="9"/>
      <c r="B794" s="9"/>
      <c r="C794" s="9"/>
      <c r="D794" s="9"/>
    </row>
    <row r="795">
      <c r="A795" s="9"/>
      <c r="B795" s="9"/>
      <c r="C795" s="9"/>
      <c r="D795" s="9"/>
    </row>
    <row r="796">
      <c r="A796" s="9"/>
      <c r="B796" s="9"/>
      <c r="C796" s="9"/>
      <c r="D796" s="9"/>
    </row>
    <row r="797">
      <c r="A797" s="9"/>
      <c r="B797" s="9"/>
      <c r="C797" s="9"/>
      <c r="D797" s="9"/>
    </row>
    <row r="798">
      <c r="A798" s="9"/>
      <c r="B798" s="9"/>
      <c r="C798" s="9"/>
      <c r="D798" s="9"/>
    </row>
    <row r="799">
      <c r="A799" s="9"/>
      <c r="B799" s="9"/>
      <c r="C799" s="9"/>
      <c r="D799" s="9"/>
    </row>
    <row r="800">
      <c r="A800" s="9"/>
      <c r="B800" s="9"/>
      <c r="C800" s="9"/>
      <c r="D800" s="9"/>
    </row>
    <row r="801">
      <c r="A801" s="9"/>
      <c r="B801" s="9"/>
      <c r="C801" s="9"/>
      <c r="D801" s="9"/>
    </row>
    <row r="802">
      <c r="A802" s="9"/>
      <c r="B802" s="9"/>
      <c r="C802" s="9"/>
      <c r="D802" s="9"/>
    </row>
    <row r="803">
      <c r="A803" s="9"/>
      <c r="B803" s="9"/>
      <c r="C803" s="9"/>
      <c r="D803" s="9"/>
    </row>
    <row r="804">
      <c r="A804" s="9"/>
      <c r="B804" s="9"/>
      <c r="C804" s="9"/>
      <c r="D804" s="9"/>
    </row>
    <row r="805">
      <c r="A805" s="9"/>
      <c r="B805" s="9"/>
      <c r="C805" s="9"/>
      <c r="D805" s="9"/>
    </row>
    <row r="806">
      <c r="A806" s="9"/>
      <c r="B806" s="9"/>
      <c r="C806" s="9"/>
      <c r="D806" s="9"/>
    </row>
    <row r="807">
      <c r="A807" s="9"/>
      <c r="B807" s="9"/>
      <c r="C807" s="9"/>
      <c r="D807" s="9"/>
    </row>
    <row r="808">
      <c r="A808" s="9"/>
      <c r="B808" s="9"/>
      <c r="C808" s="9"/>
      <c r="D808" s="9"/>
    </row>
    <row r="809">
      <c r="A809" s="9"/>
      <c r="B809" s="9"/>
      <c r="C809" s="9"/>
      <c r="D809" s="9"/>
    </row>
    <row r="810">
      <c r="A810" s="9"/>
      <c r="B810" s="9"/>
      <c r="C810" s="9"/>
      <c r="D810" s="9"/>
    </row>
    <row r="811">
      <c r="A811" s="9"/>
      <c r="B811" s="9"/>
      <c r="C811" s="9"/>
      <c r="D811" s="9"/>
    </row>
    <row r="812">
      <c r="A812" s="9"/>
      <c r="B812" s="9"/>
      <c r="C812" s="9"/>
      <c r="D812" s="9"/>
    </row>
    <row r="813">
      <c r="A813" s="9"/>
      <c r="B813" s="9"/>
      <c r="C813" s="9"/>
      <c r="D813" s="9"/>
    </row>
    <row r="814">
      <c r="A814" s="9"/>
      <c r="B814" s="9"/>
      <c r="C814" s="9"/>
      <c r="D814" s="9"/>
    </row>
    <row r="815">
      <c r="A815" s="9"/>
      <c r="B815" s="9"/>
      <c r="C815" s="9"/>
      <c r="D815" s="9"/>
    </row>
    <row r="816">
      <c r="A816" s="9"/>
      <c r="B816" s="9"/>
      <c r="C816" s="9"/>
      <c r="D816" s="9"/>
    </row>
    <row r="817">
      <c r="A817" s="9"/>
      <c r="B817" s="9"/>
      <c r="C817" s="9"/>
      <c r="D817" s="9"/>
    </row>
    <row r="818">
      <c r="A818" s="9"/>
      <c r="B818" s="9"/>
      <c r="C818" s="9"/>
      <c r="D818" s="9"/>
    </row>
    <row r="819">
      <c r="A819" s="9"/>
      <c r="B819" s="9"/>
      <c r="C819" s="9"/>
      <c r="D819" s="9"/>
    </row>
    <row r="820">
      <c r="A820" s="9"/>
      <c r="B820" s="9"/>
      <c r="C820" s="9"/>
      <c r="D820" s="9"/>
    </row>
    <row r="821">
      <c r="A821" s="9"/>
      <c r="B821" s="9"/>
      <c r="C821" s="9"/>
      <c r="D821" s="9"/>
    </row>
    <row r="822">
      <c r="A822" s="9"/>
      <c r="B822" s="9"/>
      <c r="C822" s="9"/>
      <c r="D822" s="9"/>
    </row>
    <row r="823">
      <c r="A823" s="9"/>
      <c r="B823" s="9"/>
      <c r="C823" s="9"/>
      <c r="D823" s="9"/>
    </row>
    <row r="824">
      <c r="A824" s="9"/>
      <c r="B824" s="9"/>
      <c r="C824" s="9"/>
      <c r="D824" s="9"/>
    </row>
    <row r="825">
      <c r="A825" s="9"/>
      <c r="B825" s="9"/>
      <c r="C825" s="9"/>
      <c r="D825" s="9"/>
    </row>
    <row r="826">
      <c r="A826" s="9"/>
      <c r="B826" s="9"/>
      <c r="C826" s="9"/>
      <c r="D826" s="9"/>
    </row>
    <row r="827">
      <c r="A827" s="9"/>
      <c r="B827" s="9"/>
      <c r="C827" s="9"/>
      <c r="D827" s="9"/>
    </row>
    <row r="828">
      <c r="A828" s="9"/>
      <c r="B828" s="9"/>
      <c r="C828" s="9"/>
      <c r="D828" s="9"/>
    </row>
    <row r="829">
      <c r="A829" s="9"/>
      <c r="B829" s="9"/>
      <c r="C829" s="9"/>
      <c r="D829" s="9"/>
    </row>
    <row r="830">
      <c r="A830" s="9"/>
      <c r="B830" s="9"/>
      <c r="C830" s="9"/>
      <c r="D830" s="9"/>
    </row>
    <row r="831">
      <c r="A831" s="9"/>
      <c r="B831" s="9"/>
      <c r="C831" s="9"/>
      <c r="D831" s="9"/>
    </row>
    <row r="832">
      <c r="A832" s="9"/>
      <c r="B832" s="9"/>
      <c r="C832" s="9"/>
      <c r="D832" s="9"/>
    </row>
    <row r="833">
      <c r="A833" s="9"/>
      <c r="B833" s="9"/>
      <c r="C833" s="9"/>
      <c r="D833" s="9"/>
    </row>
    <row r="834">
      <c r="A834" s="9"/>
      <c r="B834" s="9"/>
      <c r="C834" s="9"/>
      <c r="D834" s="9"/>
    </row>
    <row r="835">
      <c r="A835" s="9"/>
      <c r="B835" s="9"/>
      <c r="C835" s="9"/>
      <c r="D835" s="9"/>
    </row>
    <row r="836">
      <c r="A836" s="9"/>
      <c r="B836" s="9"/>
      <c r="C836" s="9"/>
      <c r="D836" s="9"/>
    </row>
    <row r="837">
      <c r="A837" s="9"/>
      <c r="B837" s="9"/>
      <c r="C837" s="9"/>
      <c r="D837" s="9"/>
    </row>
    <row r="838">
      <c r="A838" s="9"/>
      <c r="B838" s="9"/>
      <c r="C838" s="9"/>
      <c r="D838" s="9"/>
    </row>
    <row r="839">
      <c r="A839" s="9"/>
      <c r="B839" s="9"/>
      <c r="C839" s="9"/>
      <c r="D839" s="9"/>
    </row>
    <row r="840">
      <c r="A840" s="9"/>
      <c r="B840" s="9"/>
      <c r="C840" s="9"/>
      <c r="D840" s="9"/>
    </row>
    <row r="841">
      <c r="A841" s="9"/>
      <c r="B841" s="9"/>
      <c r="C841" s="9"/>
      <c r="D841" s="9"/>
    </row>
    <row r="842">
      <c r="A842" s="9"/>
      <c r="B842" s="9"/>
      <c r="C842" s="9"/>
      <c r="D842" s="9"/>
    </row>
    <row r="843">
      <c r="A843" s="9"/>
      <c r="B843" s="9"/>
      <c r="C843" s="9"/>
      <c r="D843" s="9"/>
    </row>
    <row r="844">
      <c r="A844" s="9"/>
      <c r="B844" s="9"/>
      <c r="C844" s="9"/>
      <c r="D844" s="9"/>
    </row>
    <row r="845">
      <c r="A845" s="9"/>
      <c r="B845" s="9"/>
      <c r="C845" s="9"/>
      <c r="D845" s="9"/>
    </row>
    <row r="846">
      <c r="A846" s="9"/>
      <c r="B846" s="9"/>
      <c r="C846" s="9"/>
      <c r="D846" s="9"/>
    </row>
    <row r="847">
      <c r="A847" s="9"/>
      <c r="B847" s="9"/>
      <c r="C847" s="9"/>
      <c r="D847" s="9"/>
    </row>
    <row r="848">
      <c r="A848" s="9"/>
      <c r="B848" s="9"/>
      <c r="C848" s="9"/>
      <c r="D848" s="9"/>
    </row>
    <row r="849">
      <c r="A849" s="9"/>
      <c r="B849" s="9"/>
      <c r="C849" s="9"/>
      <c r="D849" s="9"/>
    </row>
    <row r="850">
      <c r="A850" s="9"/>
      <c r="B850" s="9"/>
      <c r="C850" s="9"/>
      <c r="D850" s="9"/>
    </row>
    <row r="851">
      <c r="A851" s="9"/>
      <c r="B851" s="9"/>
      <c r="C851" s="9"/>
      <c r="D851" s="9"/>
    </row>
    <row r="852">
      <c r="A852" s="9"/>
      <c r="B852" s="9"/>
      <c r="C852" s="9"/>
      <c r="D852" s="9"/>
    </row>
    <row r="853">
      <c r="A853" s="9"/>
      <c r="B853" s="9"/>
      <c r="C853" s="9"/>
      <c r="D853" s="9"/>
    </row>
    <row r="854">
      <c r="A854" s="9"/>
      <c r="B854" s="9"/>
      <c r="C854" s="9"/>
      <c r="D854" s="9"/>
    </row>
    <row r="855">
      <c r="A855" s="9"/>
      <c r="B855" s="9"/>
      <c r="C855" s="9"/>
      <c r="D855" s="9"/>
    </row>
    <row r="856">
      <c r="A856" s="9"/>
      <c r="B856" s="9"/>
      <c r="C856" s="9"/>
      <c r="D856" s="9"/>
    </row>
    <row r="857">
      <c r="A857" s="9"/>
      <c r="B857" s="9"/>
      <c r="C857" s="9"/>
      <c r="D857" s="9"/>
    </row>
    <row r="858">
      <c r="A858" s="9"/>
      <c r="B858" s="9"/>
      <c r="C858" s="9"/>
      <c r="D858" s="9"/>
    </row>
    <row r="859">
      <c r="A859" s="9"/>
      <c r="B859" s="9"/>
      <c r="C859" s="9"/>
      <c r="D859" s="9"/>
    </row>
    <row r="860">
      <c r="A860" s="9"/>
      <c r="B860" s="9"/>
      <c r="C860" s="9"/>
      <c r="D860" s="9"/>
    </row>
    <row r="861">
      <c r="A861" s="9"/>
      <c r="B861" s="9"/>
      <c r="C861" s="9"/>
      <c r="D861" s="9"/>
    </row>
    <row r="862">
      <c r="A862" s="9"/>
      <c r="B862" s="9"/>
      <c r="C862" s="9"/>
      <c r="D862" s="9"/>
    </row>
    <row r="863">
      <c r="A863" s="9"/>
      <c r="B863" s="9"/>
      <c r="C863" s="9"/>
      <c r="D863" s="9"/>
    </row>
    <row r="864">
      <c r="A864" s="9"/>
      <c r="B864" s="9"/>
      <c r="C864" s="9"/>
      <c r="D864" s="9"/>
    </row>
    <row r="865">
      <c r="A865" s="9"/>
      <c r="B865" s="9"/>
      <c r="C865" s="9"/>
      <c r="D865" s="9"/>
    </row>
    <row r="866">
      <c r="A866" s="9"/>
      <c r="B866" s="9"/>
      <c r="C866" s="9"/>
      <c r="D866" s="9"/>
    </row>
    <row r="867">
      <c r="A867" s="9"/>
      <c r="B867" s="9"/>
      <c r="C867" s="9"/>
      <c r="D867" s="9"/>
    </row>
    <row r="868">
      <c r="A868" s="9"/>
      <c r="B868" s="9"/>
      <c r="C868" s="9"/>
      <c r="D868" s="9"/>
    </row>
    <row r="869">
      <c r="A869" s="9"/>
      <c r="B869" s="9"/>
      <c r="C869" s="9"/>
      <c r="D869" s="9"/>
    </row>
    <row r="870">
      <c r="A870" s="9"/>
      <c r="B870" s="9"/>
      <c r="C870" s="9"/>
      <c r="D870" s="9"/>
    </row>
    <row r="871">
      <c r="A871" s="9"/>
      <c r="B871" s="9"/>
      <c r="C871" s="9"/>
      <c r="D871" s="9"/>
    </row>
    <row r="872">
      <c r="A872" s="9"/>
      <c r="B872" s="9"/>
      <c r="C872" s="9"/>
      <c r="D872" s="9"/>
    </row>
    <row r="873">
      <c r="A873" s="9"/>
      <c r="B873" s="9"/>
      <c r="C873" s="9"/>
      <c r="D873" s="9"/>
    </row>
    <row r="874">
      <c r="A874" s="9"/>
      <c r="B874" s="9"/>
      <c r="C874" s="9"/>
      <c r="D874" s="9"/>
    </row>
    <row r="875">
      <c r="A875" s="9"/>
      <c r="B875" s="9"/>
      <c r="C875" s="9"/>
      <c r="D875" s="9"/>
    </row>
    <row r="876">
      <c r="A876" s="9"/>
      <c r="B876" s="9"/>
      <c r="C876" s="9"/>
      <c r="D876" s="9"/>
    </row>
    <row r="877">
      <c r="A877" s="9"/>
      <c r="B877" s="9"/>
      <c r="C877" s="9"/>
      <c r="D877" s="9"/>
    </row>
    <row r="878">
      <c r="A878" s="9"/>
      <c r="B878" s="9"/>
      <c r="C878" s="9"/>
      <c r="D878" s="9"/>
    </row>
    <row r="879">
      <c r="A879" s="9"/>
      <c r="B879" s="9"/>
      <c r="C879" s="9"/>
      <c r="D879" s="9"/>
    </row>
    <row r="880">
      <c r="A880" s="9"/>
      <c r="B880" s="9"/>
      <c r="C880" s="9"/>
      <c r="D880" s="9"/>
    </row>
    <row r="881">
      <c r="A881" s="9"/>
      <c r="B881" s="9"/>
      <c r="C881" s="9"/>
      <c r="D881" s="9"/>
    </row>
    <row r="882">
      <c r="A882" s="9"/>
      <c r="B882" s="9"/>
      <c r="C882" s="9"/>
      <c r="D882" s="9"/>
    </row>
    <row r="883">
      <c r="A883" s="9"/>
      <c r="B883" s="9"/>
      <c r="C883" s="9"/>
      <c r="D883" s="9"/>
    </row>
    <row r="884">
      <c r="A884" s="9"/>
      <c r="B884" s="9"/>
      <c r="C884" s="9"/>
      <c r="D884" s="9"/>
    </row>
    <row r="885">
      <c r="A885" s="9"/>
      <c r="B885" s="9"/>
      <c r="C885" s="9"/>
      <c r="D885" s="9"/>
    </row>
    <row r="886">
      <c r="A886" s="9"/>
      <c r="B886" s="9"/>
      <c r="C886" s="9"/>
      <c r="D886" s="9"/>
    </row>
    <row r="887">
      <c r="A887" s="9"/>
      <c r="B887" s="9"/>
      <c r="C887" s="9"/>
      <c r="D887" s="9"/>
    </row>
    <row r="888">
      <c r="A888" s="9"/>
      <c r="B888" s="9"/>
      <c r="C888" s="9"/>
      <c r="D888" s="9"/>
    </row>
    <row r="889">
      <c r="A889" s="9"/>
      <c r="B889" s="9"/>
      <c r="C889" s="9"/>
      <c r="D889" s="9"/>
    </row>
    <row r="890">
      <c r="A890" s="9"/>
      <c r="B890" s="9"/>
      <c r="C890" s="9"/>
      <c r="D890" s="9"/>
    </row>
    <row r="891">
      <c r="A891" s="9"/>
      <c r="B891" s="9"/>
      <c r="C891" s="9"/>
      <c r="D891" s="9"/>
    </row>
    <row r="892">
      <c r="A892" s="9"/>
      <c r="B892" s="9"/>
      <c r="C892" s="9"/>
      <c r="D892" s="9"/>
    </row>
    <row r="893">
      <c r="A893" s="9"/>
      <c r="B893" s="9"/>
      <c r="C893" s="9"/>
      <c r="D893" s="9"/>
    </row>
    <row r="894">
      <c r="A894" s="9"/>
      <c r="B894" s="9"/>
      <c r="C894" s="9"/>
      <c r="D894" s="9"/>
    </row>
    <row r="895">
      <c r="A895" s="9"/>
      <c r="B895" s="9"/>
      <c r="C895" s="9"/>
      <c r="D895" s="9"/>
    </row>
    <row r="896">
      <c r="A896" s="9"/>
      <c r="B896" s="9"/>
      <c r="C896" s="9"/>
      <c r="D896" s="9"/>
    </row>
    <row r="897">
      <c r="A897" s="9"/>
      <c r="B897" s="9"/>
      <c r="C897" s="9"/>
      <c r="D897" s="9"/>
    </row>
    <row r="898">
      <c r="A898" s="9"/>
      <c r="B898" s="9"/>
      <c r="C898" s="9"/>
      <c r="D898" s="9"/>
    </row>
    <row r="899">
      <c r="A899" s="9"/>
      <c r="B899" s="9"/>
      <c r="C899" s="9"/>
      <c r="D899" s="9"/>
    </row>
    <row r="900">
      <c r="A900" s="9"/>
      <c r="B900" s="9"/>
      <c r="C900" s="9"/>
      <c r="D900" s="9"/>
    </row>
    <row r="901">
      <c r="A901" s="9"/>
      <c r="B901" s="9"/>
      <c r="C901" s="9"/>
      <c r="D901" s="9"/>
    </row>
    <row r="902">
      <c r="A902" s="9"/>
      <c r="B902" s="9"/>
      <c r="C902" s="9"/>
      <c r="D902" s="9"/>
    </row>
    <row r="903">
      <c r="A903" s="9"/>
      <c r="B903" s="9"/>
      <c r="C903" s="9"/>
      <c r="D903" s="9"/>
    </row>
    <row r="904">
      <c r="A904" s="9"/>
      <c r="B904" s="9"/>
      <c r="C904" s="9"/>
      <c r="D904" s="9"/>
    </row>
    <row r="905">
      <c r="A905" s="9"/>
      <c r="B905" s="9"/>
      <c r="C905" s="9"/>
      <c r="D905" s="9"/>
    </row>
    <row r="906">
      <c r="A906" s="9"/>
      <c r="B906" s="9"/>
      <c r="C906" s="9"/>
      <c r="D906" s="9"/>
    </row>
    <row r="907">
      <c r="A907" s="9"/>
      <c r="B907" s="9"/>
      <c r="C907" s="9"/>
      <c r="D907" s="9"/>
    </row>
    <row r="908">
      <c r="A908" s="9"/>
      <c r="B908" s="9"/>
      <c r="C908" s="9"/>
      <c r="D908" s="9"/>
    </row>
    <row r="909">
      <c r="A909" s="9"/>
      <c r="B909" s="9"/>
      <c r="C909" s="9"/>
      <c r="D909" s="9"/>
    </row>
    <row r="910">
      <c r="A910" s="9"/>
      <c r="B910" s="9"/>
      <c r="C910" s="9"/>
      <c r="D910" s="9"/>
    </row>
    <row r="911">
      <c r="A911" s="9"/>
      <c r="B911" s="9"/>
      <c r="C911" s="9"/>
      <c r="D911" s="9"/>
    </row>
    <row r="912">
      <c r="A912" s="9"/>
      <c r="B912" s="9"/>
      <c r="C912" s="9"/>
      <c r="D912" s="9"/>
    </row>
    <row r="913">
      <c r="A913" s="9"/>
      <c r="B913" s="9"/>
      <c r="C913" s="9"/>
      <c r="D913" s="9"/>
    </row>
    <row r="914">
      <c r="A914" s="9"/>
      <c r="B914" s="9"/>
      <c r="C914" s="9"/>
      <c r="D914" s="9"/>
    </row>
    <row r="915">
      <c r="A915" s="9"/>
      <c r="B915" s="9"/>
      <c r="C915" s="9"/>
      <c r="D915" s="9"/>
    </row>
    <row r="916">
      <c r="A916" s="9"/>
      <c r="B916" s="9"/>
      <c r="C916" s="9"/>
      <c r="D916" s="9"/>
    </row>
    <row r="917">
      <c r="A917" s="9"/>
      <c r="B917" s="9"/>
      <c r="C917" s="9"/>
      <c r="D917" s="9"/>
    </row>
    <row r="918">
      <c r="A918" s="9"/>
      <c r="B918" s="9"/>
      <c r="C918" s="9"/>
      <c r="D918" s="9"/>
    </row>
    <row r="919">
      <c r="A919" s="9"/>
      <c r="B919" s="9"/>
      <c r="C919" s="9"/>
      <c r="D919" s="9"/>
    </row>
    <row r="920">
      <c r="A920" s="9"/>
      <c r="B920" s="9"/>
      <c r="C920" s="9"/>
      <c r="D920" s="9"/>
    </row>
    <row r="921">
      <c r="A921" s="9"/>
      <c r="B921" s="9"/>
      <c r="C921" s="9"/>
      <c r="D921" s="9"/>
    </row>
    <row r="922">
      <c r="A922" s="9"/>
      <c r="B922" s="9"/>
      <c r="C922" s="9"/>
      <c r="D922" s="9"/>
    </row>
    <row r="923">
      <c r="A923" s="9"/>
      <c r="B923" s="9"/>
      <c r="C923" s="9"/>
      <c r="D923" s="9"/>
    </row>
    <row r="924">
      <c r="A924" s="9"/>
      <c r="B924" s="9"/>
      <c r="C924" s="9"/>
      <c r="D924" s="9"/>
    </row>
    <row r="925">
      <c r="A925" s="9"/>
      <c r="B925" s="9"/>
      <c r="C925" s="9"/>
      <c r="D925" s="9"/>
    </row>
    <row r="926">
      <c r="A926" s="9"/>
      <c r="B926" s="9"/>
      <c r="C926" s="9"/>
      <c r="D926" s="9"/>
    </row>
    <row r="927">
      <c r="A927" s="9"/>
      <c r="B927" s="9"/>
      <c r="C927" s="9"/>
      <c r="D927" s="9"/>
    </row>
    <row r="928">
      <c r="A928" s="9"/>
      <c r="B928" s="9"/>
      <c r="C928" s="9"/>
      <c r="D928" s="9"/>
    </row>
    <row r="929">
      <c r="A929" s="9"/>
      <c r="B929" s="9"/>
      <c r="C929" s="9"/>
      <c r="D929" s="9"/>
    </row>
    <row r="930">
      <c r="A930" s="9"/>
      <c r="B930" s="9"/>
      <c r="C930" s="9"/>
      <c r="D930" s="9"/>
    </row>
    <row r="931">
      <c r="A931" s="9"/>
      <c r="B931" s="9"/>
      <c r="C931" s="9"/>
      <c r="D931" s="9"/>
    </row>
    <row r="932">
      <c r="A932" s="9"/>
      <c r="B932" s="9"/>
      <c r="C932" s="9"/>
      <c r="D932" s="9"/>
    </row>
    <row r="933">
      <c r="A933" s="9"/>
      <c r="B933" s="9"/>
      <c r="C933" s="9"/>
      <c r="D933" s="9"/>
    </row>
    <row r="934">
      <c r="A934" s="9"/>
      <c r="B934" s="9"/>
      <c r="C934" s="9"/>
      <c r="D934" s="9"/>
    </row>
    <row r="935">
      <c r="A935" s="9"/>
      <c r="B935" s="9"/>
      <c r="C935" s="9"/>
      <c r="D935" s="9"/>
    </row>
    <row r="936">
      <c r="A936" s="9"/>
      <c r="B936" s="9"/>
      <c r="C936" s="9"/>
      <c r="D936" s="9"/>
    </row>
    <row r="937">
      <c r="A937" s="9"/>
      <c r="B937" s="9"/>
      <c r="C937" s="9"/>
      <c r="D937" s="9"/>
    </row>
    <row r="938">
      <c r="A938" s="9"/>
      <c r="B938" s="9"/>
      <c r="C938" s="9"/>
      <c r="D938" s="9"/>
    </row>
    <row r="939">
      <c r="A939" s="9"/>
      <c r="B939" s="9"/>
      <c r="C939" s="9"/>
      <c r="D939" s="9"/>
    </row>
    <row r="940">
      <c r="A940" s="9"/>
      <c r="B940" s="9"/>
      <c r="C940" s="9"/>
      <c r="D940" s="9"/>
    </row>
    <row r="941">
      <c r="A941" s="9"/>
      <c r="B941" s="9"/>
      <c r="C941" s="9"/>
      <c r="D941" s="9"/>
    </row>
    <row r="942">
      <c r="A942" s="9"/>
      <c r="B942" s="9"/>
      <c r="C942" s="9"/>
      <c r="D942" s="9"/>
    </row>
    <row r="943">
      <c r="A943" s="9"/>
      <c r="B943" s="9"/>
      <c r="C943" s="9"/>
      <c r="D943" s="9"/>
    </row>
    <row r="944">
      <c r="A944" s="9"/>
      <c r="B944" s="9"/>
      <c r="C944" s="9"/>
      <c r="D944" s="9"/>
    </row>
    <row r="945">
      <c r="A945" s="9"/>
      <c r="B945" s="9"/>
      <c r="C945" s="9"/>
      <c r="D945" s="9"/>
    </row>
    <row r="946">
      <c r="A946" s="9"/>
      <c r="B946" s="9"/>
      <c r="C946" s="9"/>
      <c r="D946" s="9"/>
    </row>
    <row r="947">
      <c r="A947" s="9"/>
      <c r="B947" s="9"/>
      <c r="C947" s="9"/>
      <c r="D947" s="9"/>
    </row>
    <row r="948">
      <c r="A948" s="9"/>
      <c r="B948" s="9"/>
      <c r="C948" s="9"/>
      <c r="D948" s="9"/>
    </row>
    <row r="949">
      <c r="A949" s="9"/>
      <c r="B949" s="9"/>
      <c r="C949" s="9"/>
      <c r="D949" s="9"/>
    </row>
    <row r="950">
      <c r="A950" s="9"/>
      <c r="B950" s="9"/>
      <c r="C950" s="9"/>
      <c r="D950" s="9"/>
    </row>
    <row r="951">
      <c r="A951" s="9"/>
      <c r="B951" s="9"/>
      <c r="C951" s="9"/>
      <c r="D951" s="9"/>
    </row>
    <row r="952">
      <c r="A952" s="9"/>
      <c r="B952" s="9"/>
      <c r="C952" s="9"/>
      <c r="D952" s="9"/>
    </row>
    <row r="953">
      <c r="A953" s="9"/>
      <c r="B953" s="9"/>
      <c r="C953" s="9"/>
      <c r="D953" s="9"/>
    </row>
    <row r="954">
      <c r="A954" s="9"/>
      <c r="B954" s="9"/>
      <c r="C954" s="9"/>
      <c r="D954" s="9"/>
    </row>
    <row r="955">
      <c r="A955" s="9"/>
      <c r="B955" s="9"/>
      <c r="C955" s="9"/>
      <c r="D955" s="9"/>
    </row>
    <row r="956">
      <c r="A956" s="9"/>
      <c r="B956" s="9"/>
      <c r="C956" s="9"/>
      <c r="D956" s="9"/>
    </row>
    <row r="957">
      <c r="A957" s="9"/>
      <c r="B957" s="9"/>
      <c r="C957" s="9"/>
      <c r="D957" s="9"/>
    </row>
    <row r="958">
      <c r="A958" s="9"/>
      <c r="B958" s="9"/>
      <c r="C958" s="9"/>
      <c r="D958" s="9"/>
    </row>
    <row r="959">
      <c r="A959" s="9"/>
      <c r="B959" s="9"/>
      <c r="C959" s="9"/>
      <c r="D959" s="9"/>
    </row>
    <row r="960">
      <c r="A960" s="9"/>
      <c r="B960" s="9"/>
      <c r="C960" s="9"/>
      <c r="D960" s="9"/>
    </row>
    <row r="961">
      <c r="A961" s="9"/>
      <c r="B961" s="9"/>
      <c r="C961" s="9"/>
      <c r="D961" s="9"/>
    </row>
    <row r="962">
      <c r="A962" s="9"/>
      <c r="B962" s="9"/>
      <c r="C962" s="9"/>
      <c r="D962" s="9"/>
    </row>
    <row r="963">
      <c r="A963" s="9"/>
      <c r="B963" s="9"/>
      <c r="C963" s="9"/>
      <c r="D963" s="9"/>
    </row>
    <row r="964">
      <c r="A964" s="9"/>
      <c r="B964" s="9"/>
      <c r="C964" s="9"/>
      <c r="D964" s="9"/>
    </row>
    <row r="965">
      <c r="A965" s="9"/>
      <c r="B965" s="9"/>
      <c r="C965" s="9"/>
      <c r="D965" s="9"/>
    </row>
    <row r="966">
      <c r="A966" s="9"/>
      <c r="B966" s="9"/>
      <c r="C966" s="9"/>
      <c r="D966" s="9"/>
    </row>
    <row r="967">
      <c r="A967" s="9"/>
      <c r="B967" s="9"/>
      <c r="C967" s="9"/>
      <c r="D967" s="9"/>
    </row>
    <row r="968">
      <c r="A968" s="9"/>
      <c r="B968" s="9"/>
      <c r="C968" s="9"/>
      <c r="D968" s="9"/>
    </row>
    <row r="969">
      <c r="A969" s="9"/>
      <c r="B969" s="9"/>
      <c r="C969" s="9"/>
      <c r="D969" s="9"/>
    </row>
    <row r="970">
      <c r="A970" s="9"/>
      <c r="B970" s="9"/>
      <c r="C970" s="9"/>
      <c r="D970" s="9"/>
    </row>
    <row r="971">
      <c r="A971" s="9"/>
      <c r="B971" s="9"/>
      <c r="C971" s="9"/>
      <c r="D971" s="9"/>
    </row>
    <row r="972">
      <c r="A972" s="9"/>
      <c r="B972" s="9"/>
      <c r="C972" s="9"/>
      <c r="D972" s="9"/>
    </row>
    <row r="973">
      <c r="A973" s="9"/>
      <c r="B973" s="9"/>
      <c r="C973" s="9"/>
      <c r="D973" s="9"/>
    </row>
    <row r="974">
      <c r="A974" s="9"/>
      <c r="B974" s="9"/>
      <c r="C974" s="9"/>
      <c r="D974" s="9"/>
    </row>
    <row r="975">
      <c r="A975" s="9"/>
      <c r="B975" s="9"/>
      <c r="C975" s="9"/>
      <c r="D975" s="9"/>
    </row>
    <row r="976">
      <c r="A976" s="9"/>
      <c r="B976" s="9"/>
      <c r="C976" s="9"/>
      <c r="D976" s="9"/>
    </row>
    <row r="977">
      <c r="A977" s="9"/>
      <c r="B977" s="9"/>
      <c r="C977" s="9"/>
      <c r="D977" s="9"/>
    </row>
    <row r="978">
      <c r="A978" s="9"/>
      <c r="B978" s="9"/>
      <c r="C978" s="9"/>
      <c r="D978" s="9"/>
    </row>
    <row r="979">
      <c r="A979" s="9"/>
      <c r="B979" s="9"/>
      <c r="C979" s="9"/>
      <c r="D979" s="9"/>
    </row>
    <row r="980">
      <c r="A980" s="9"/>
      <c r="B980" s="9"/>
      <c r="C980" s="9"/>
      <c r="D980" s="9"/>
    </row>
    <row r="981">
      <c r="A981" s="9"/>
      <c r="B981" s="9"/>
      <c r="C981" s="9"/>
      <c r="D981" s="9"/>
    </row>
    <row r="982">
      <c r="A982" s="9"/>
      <c r="B982" s="9"/>
      <c r="C982" s="9"/>
      <c r="D982" s="9"/>
    </row>
    <row r="983">
      <c r="A983" s="9"/>
      <c r="B983" s="9"/>
      <c r="C983" s="9"/>
      <c r="D983" s="9"/>
    </row>
    <row r="984">
      <c r="A984" s="9"/>
      <c r="B984" s="9"/>
      <c r="C984" s="9"/>
      <c r="D984" s="9"/>
    </row>
    <row r="985">
      <c r="A985" s="9"/>
      <c r="B985" s="9"/>
      <c r="C985" s="9"/>
      <c r="D985" s="9"/>
    </row>
    <row r="986">
      <c r="A986" s="9"/>
      <c r="B986" s="9"/>
      <c r="C986" s="9"/>
      <c r="D986" s="9"/>
    </row>
    <row r="987">
      <c r="A987" s="9"/>
      <c r="B987" s="9"/>
      <c r="C987" s="9"/>
      <c r="D987" s="9"/>
    </row>
    <row r="988">
      <c r="A988" s="9"/>
      <c r="B988" s="9"/>
      <c r="C988" s="9"/>
      <c r="D988" s="9"/>
    </row>
    <row r="989">
      <c r="A989" s="9"/>
      <c r="B989" s="9"/>
      <c r="C989" s="9"/>
      <c r="D989" s="9"/>
    </row>
    <row r="990">
      <c r="A990" s="9"/>
      <c r="B990" s="9"/>
      <c r="C990" s="9"/>
      <c r="D990" s="9"/>
    </row>
    <row r="991">
      <c r="A991" s="9"/>
      <c r="B991" s="9"/>
      <c r="C991" s="9"/>
      <c r="D991" s="9"/>
    </row>
    <row r="992">
      <c r="A992" s="9"/>
      <c r="B992" s="9"/>
      <c r="C992" s="9"/>
      <c r="D992" s="9"/>
    </row>
    <row r="993">
      <c r="A993" s="9"/>
      <c r="B993" s="9"/>
      <c r="C993" s="9"/>
      <c r="D993" s="9"/>
    </row>
    <row r="994">
      <c r="A994" s="9"/>
      <c r="B994" s="9"/>
      <c r="C994" s="9"/>
      <c r="D994" s="9"/>
    </row>
    <row r="995">
      <c r="A995" s="9"/>
      <c r="B995" s="9"/>
      <c r="C995" s="9"/>
      <c r="D995" s="9"/>
    </row>
    <row r="996">
      <c r="A996" s="9"/>
      <c r="B996" s="9"/>
      <c r="C996" s="9"/>
      <c r="D996" s="9"/>
    </row>
    <row r="997">
      <c r="A997" s="9"/>
      <c r="B997" s="9"/>
      <c r="C997" s="9"/>
      <c r="D997" s="9"/>
    </row>
    <row r="998">
      <c r="A998" s="9"/>
      <c r="B998" s="9"/>
      <c r="C998" s="9"/>
      <c r="D998" s="9"/>
    </row>
    <row r="999">
      <c r="A999" s="9"/>
      <c r="B999" s="9"/>
      <c r="C999" s="9"/>
      <c r="D999" s="9"/>
    </row>
    <row r="1000">
      <c r="A1000" s="9"/>
      <c r="B1000" s="9"/>
      <c r="C1000" s="9"/>
      <c r="D1000" s="9"/>
    </row>
    <row r="1001">
      <c r="A1001" s="9"/>
      <c r="B1001" s="9"/>
      <c r="C1001" s="9"/>
      <c r="D1001" s="9"/>
    </row>
    <row r="1002">
      <c r="A1002" s="9"/>
      <c r="B1002" s="9"/>
      <c r="C1002" s="9"/>
      <c r="D1002" s="9"/>
    </row>
    <row r="1003">
      <c r="A1003" s="9"/>
      <c r="B1003" s="9"/>
      <c r="C1003" s="9"/>
      <c r="D1003" s="9"/>
    </row>
    <row r="1004">
      <c r="A1004" s="9"/>
      <c r="B1004" s="9"/>
      <c r="C1004" s="9"/>
      <c r="D1004" s="9"/>
    </row>
    <row r="1005">
      <c r="A1005" s="9"/>
      <c r="B1005" s="9"/>
      <c r="C1005" s="9"/>
      <c r="D1005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3.5"/>
    <col customWidth="1" min="10" max="33" width="8.63"/>
  </cols>
  <sheetData>
    <row r="1">
      <c r="A1" s="10" t="s">
        <v>86</v>
      </c>
      <c r="B1" s="14" t="s">
        <v>87</v>
      </c>
      <c r="C1" s="14" t="s">
        <v>88</v>
      </c>
      <c r="D1" s="14" t="s">
        <v>89</v>
      </c>
      <c r="E1" s="15" t="s">
        <v>90</v>
      </c>
      <c r="F1" s="15" t="s">
        <v>91</v>
      </c>
      <c r="G1" s="15" t="s">
        <v>92</v>
      </c>
    </row>
    <row r="2">
      <c r="A2" s="16">
        <v>3.0</v>
      </c>
      <c r="B2" s="16">
        <v>3.0</v>
      </c>
      <c r="C2" s="16">
        <v>5.0</v>
      </c>
      <c r="D2" s="16">
        <v>0.0</v>
      </c>
      <c r="E2" s="16">
        <v>7.0</v>
      </c>
      <c r="F2" s="16">
        <v>10000.0</v>
      </c>
      <c r="G2" s="16">
        <v>300.0</v>
      </c>
    </row>
    <row r="3">
      <c r="A3" s="16">
        <v>2.0</v>
      </c>
      <c r="B3" s="16">
        <v>0.0</v>
      </c>
      <c r="C3" s="16">
        <v>4.0</v>
      </c>
      <c r="D3" s="16">
        <v>14.0</v>
      </c>
      <c r="E3" s="16">
        <v>10.0</v>
      </c>
      <c r="F3" s="16">
        <v>1500.0</v>
      </c>
      <c r="G3" s="16">
        <v>50.0</v>
      </c>
    </row>
    <row r="4">
      <c r="A4" s="16">
        <v>3.0</v>
      </c>
      <c r="B4" s="16">
        <v>1.0</v>
      </c>
      <c r="C4" s="16">
        <v>7.0</v>
      </c>
      <c r="D4" s="16">
        <v>14.0</v>
      </c>
      <c r="E4" s="16">
        <v>3.0</v>
      </c>
      <c r="F4" s="16">
        <v>3800.0</v>
      </c>
      <c r="G4" s="16">
        <v>80.0</v>
      </c>
    </row>
    <row r="5">
      <c r="A5" s="16">
        <v>1.0</v>
      </c>
      <c r="B5" s="16">
        <v>1.0</v>
      </c>
      <c r="C5" s="16">
        <v>5.0</v>
      </c>
      <c r="D5" s="16">
        <v>7.0</v>
      </c>
      <c r="E5" s="16">
        <v>7.0</v>
      </c>
      <c r="F5" s="16">
        <v>2000.0</v>
      </c>
      <c r="G5" s="16">
        <v>50.0</v>
      </c>
    </row>
    <row r="6">
      <c r="A6" s="16">
        <v>4.0</v>
      </c>
      <c r="B6" s="16">
        <v>3.0</v>
      </c>
      <c r="C6" s="16">
        <v>4.0</v>
      </c>
      <c r="D6" s="16">
        <v>0.0</v>
      </c>
      <c r="E6" s="16">
        <v>2.0</v>
      </c>
      <c r="F6" s="16">
        <v>700.0</v>
      </c>
      <c r="G6" s="16">
        <v>50.0</v>
      </c>
    </row>
    <row r="7">
      <c r="A7" s="16">
        <v>3.0</v>
      </c>
      <c r="B7" s="16">
        <v>3.0</v>
      </c>
      <c r="C7" s="16">
        <v>5.0</v>
      </c>
      <c r="D7" s="16">
        <v>0.0</v>
      </c>
      <c r="E7" s="16">
        <v>7.0</v>
      </c>
      <c r="F7" s="16">
        <v>10000.0</v>
      </c>
      <c r="G7" s="16">
        <v>300.0</v>
      </c>
    </row>
    <row r="8">
      <c r="A8" s="16">
        <v>1.0</v>
      </c>
      <c r="B8" s="16">
        <v>0.0</v>
      </c>
      <c r="C8" s="16">
        <v>5.0</v>
      </c>
      <c r="D8" s="16">
        <v>20.0</v>
      </c>
      <c r="E8" s="16">
        <v>6.0</v>
      </c>
      <c r="F8" s="16">
        <v>8900.0</v>
      </c>
      <c r="G8" s="16">
        <v>300.0</v>
      </c>
    </row>
    <row r="9">
      <c r="A9" s="16">
        <v>2.0</v>
      </c>
      <c r="B9" s="16">
        <v>1.0</v>
      </c>
      <c r="C9" s="16">
        <v>5.0</v>
      </c>
      <c r="D9" s="16">
        <v>7.0</v>
      </c>
      <c r="E9" s="16">
        <v>2.0</v>
      </c>
      <c r="F9" s="16">
        <v>1700.0</v>
      </c>
      <c r="G9" s="16">
        <v>50.0</v>
      </c>
    </row>
    <row r="10">
      <c r="A10" s="16">
        <v>3.0</v>
      </c>
      <c r="B10" s="16">
        <v>2.0</v>
      </c>
      <c r="C10" s="16">
        <v>7.0</v>
      </c>
      <c r="D10" s="16">
        <v>40.0</v>
      </c>
      <c r="E10" s="16">
        <v>5.0</v>
      </c>
      <c r="F10" s="16">
        <v>1400.0</v>
      </c>
      <c r="G10" s="16">
        <v>150.0</v>
      </c>
    </row>
    <row r="11">
      <c r="A11" s="16">
        <v>2.0</v>
      </c>
      <c r="B11" s="16">
        <v>2.0</v>
      </c>
      <c r="C11" s="16">
        <v>4.0</v>
      </c>
      <c r="D11" s="16">
        <v>0.0</v>
      </c>
      <c r="E11" s="16">
        <v>3.0</v>
      </c>
      <c r="F11" s="16">
        <v>600.0</v>
      </c>
      <c r="G11" s="16">
        <v>40.0</v>
      </c>
    </row>
    <row r="12">
      <c r="A12" s="16">
        <v>4.0</v>
      </c>
      <c r="B12" s="16">
        <v>3.0</v>
      </c>
      <c r="C12" s="16">
        <v>4.0</v>
      </c>
      <c r="D12" s="16">
        <v>0.0</v>
      </c>
      <c r="E12" s="16">
        <v>2.0</v>
      </c>
      <c r="F12" s="16">
        <v>700.0</v>
      </c>
      <c r="G12" s="16">
        <v>50.0</v>
      </c>
    </row>
    <row r="13">
      <c r="A13" s="16">
        <v>0.0</v>
      </c>
      <c r="B13" s="16">
        <v>0.0</v>
      </c>
      <c r="C13" s="16">
        <v>18.0</v>
      </c>
      <c r="D13" s="16">
        <v>0.0</v>
      </c>
      <c r="E13" s="16">
        <v>12.0</v>
      </c>
      <c r="F13" s="16">
        <v>240.0</v>
      </c>
      <c r="G13" s="16">
        <v>112.0</v>
      </c>
    </row>
    <row r="14">
      <c r="A14" s="16">
        <v>3.0</v>
      </c>
      <c r="B14" s="16">
        <v>1.0</v>
      </c>
      <c r="C14" s="16">
        <v>7.0</v>
      </c>
      <c r="D14" s="16">
        <v>0.0</v>
      </c>
      <c r="E14" s="16">
        <v>3.0</v>
      </c>
      <c r="F14" s="16">
        <v>600.0</v>
      </c>
      <c r="G14" s="16">
        <v>70.0</v>
      </c>
    </row>
    <row r="15">
      <c r="A15" s="16">
        <v>2.0</v>
      </c>
      <c r="B15" s="16">
        <v>1.0</v>
      </c>
      <c r="C15" s="16">
        <v>4.0</v>
      </c>
      <c r="D15" s="16">
        <v>8.0</v>
      </c>
      <c r="E15" s="16">
        <v>3.0</v>
      </c>
      <c r="F15" s="16">
        <v>2680.0</v>
      </c>
      <c r="G15" s="16">
        <v>80.0</v>
      </c>
    </row>
    <row r="16">
      <c r="A16" s="16">
        <v>1.0</v>
      </c>
      <c r="B16" s="16">
        <v>0.0</v>
      </c>
      <c r="C16" s="16">
        <v>5.0</v>
      </c>
      <c r="D16" s="16">
        <v>20.0</v>
      </c>
      <c r="E16" s="16">
        <v>6.0</v>
      </c>
      <c r="F16" s="16">
        <v>8900.0</v>
      </c>
      <c r="G16" s="16">
        <v>300.0</v>
      </c>
    </row>
    <row r="17">
      <c r="A17" s="16">
        <v>2.0</v>
      </c>
      <c r="B17" s="16">
        <v>1.0</v>
      </c>
      <c r="C17" s="16">
        <v>7.0</v>
      </c>
      <c r="D17" s="16">
        <v>0.0</v>
      </c>
      <c r="E17" s="16">
        <v>4.0</v>
      </c>
      <c r="F17" s="16">
        <v>1500.0</v>
      </c>
      <c r="G17" s="16">
        <v>30.0</v>
      </c>
    </row>
    <row r="18">
      <c r="A18" s="16">
        <v>1.0</v>
      </c>
      <c r="B18" s="16">
        <v>1.0</v>
      </c>
      <c r="C18" s="16">
        <v>5.0</v>
      </c>
      <c r="D18" s="16">
        <v>15.0</v>
      </c>
      <c r="E18" s="16">
        <v>5.0</v>
      </c>
      <c r="F18" s="16">
        <v>1000.0</v>
      </c>
      <c r="G18" s="16">
        <v>60.0</v>
      </c>
    </row>
    <row r="19">
      <c r="A19" s="16">
        <v>1.0</v>
      </c>
      <c r="B19" s="16">
        <v>1.0</v>
      </c>
      <c r="C19" s="16">
        <v>3.0</v>
      </c>
      <c r="D19" s="16">
        <v>0.0</v>
      </c>
      <c r="E19" s="16">
        <v>3.0</v>
      </c>
      <c r="F19" s="16">
        <v>10000.0</v>
      </c>
      <c r="G19" s="16">
        <v>120.0</v>
      </c>
    </row>
    <row r="20">
      <c r="A20" s="16">
        <v>0.0</v>
      </c>
      <c r="B20" s="16">
        <v>0.0</v>
      </c>
      <c r="C20" s="16">
        <v>3.0</v>
      </c>
      <c r="D20" s="16">
        <v>0.0</v>
      </c>
      <c r="E20" s="16">
        <v>1.0</v>
      </c>
      <c r="F20" s="16">
        <v>1000.0</v>
      </c>
      <c r="G20" s="16">
        <v>100.0</v>
      </c>
    </row>
    <row r="21">
      <c r="A21" s="16">
        <v>5.0</v>
      </c>
      <c r="B21" s="16">
        <v>1.0</v>
      </c>
      <c r="C21" s="16">
        <v>10.0</v>
      </c>
      <c r="D21" s="16">
        <v>25.0</v>
      </c>
      <c r="E21" s="16">
        <v>5.0</v>
      </c>
      <c r="F21" s="16">
        <v>1500.0</v>
      </c>
      <c r="G21" s="16">
        <v>60.0</v>
      </c>
    </row>
    <row r="22">
      <c r="A22" s="16">
        <v>3.0</v>
      </c>
      <c r="B22" s="16">
        <v>3.0</v>
      </c>
      <c r="C22" s="16">
        <v>5.0</v>
      </c>
      <c r="D22" s="16">
        <v>0.0</v>
      </c>
      <c r="E22" s="16">
        <v>7.0</v>
      </c>
      <c r="F22" s="16">
        <v>10000.0</v>
      </c>
      <c r="G22" s="16">
        <v>300.0</v>
      </c>
    </row>
    <row r="23">
      <c r="A23" s="16">
        <v>2.0</v>
      </c>
      <c r="B23" s="16">
        <v>1.0</v>
      </c>
      <c r="C23" s="16">
        <v>4.0</v>
      </c>
      <c r="D23" s="16">
        <v>30.0</v>
      </c>
      <c r="E23" s="16">
        <v>6.0</v>
      </c>
      <c r="F23" s="16">
        <v>1500.0</v>
      </c>
      <c r="G23" s="16">
        <v>50.0</v>
      </c>
    </row>
    <row r="24">
      <c r="A24" s="16">
        <v>3.0</v>
      </c>
      <c r="B24" s="16">
        <v>1.0</v>
      </c>
      <c r="C24" s="16">
        <v>9.0</v>
      </c>
      <c r="D24" s="16">
        <v>21.0</v>
      </c>
      <c r="E24" s="16">
        <v>3.0</v>
      </c>
      <c r="F24" s="16">
        <v>15000.0</v>
      </c>
      <c r="G24" s="16">
        <v>50.0</v>
      </c>
    </row>
    <row r="25">
      <c r="A25" s="16">
        <v>1.0</v>
      </c>
      <c r="B25" s="16">
        <v>1.0</v>
      </c>
      <c r="C25" s="16">
        <v>5.0</v>
      </c>
      <c r="D25" s="16">
        <v>7.0</v>
      </c>
      <c r="E25" s="16">
        <v>7.0</v>
      </c>
      <c r="F25" s="16">
        <v>2000.0</v>
      </c>
      <c r="G25" s="16">
        <v>50.0</v>
      </c>
    </row>
    <row r="26">
      <c r="A26" s="16">
        <v>3.0</v>
      </c>
      <c r="B26" s="16">
        <v>1.0</v>
      </c>
      <c r="C26" s="16">
        <v>7.0</v>
      </c>
      <c r="D26" s="16">
        <v>14.0</v>
      </c>
      <c r="E26" s="16">
        <v>3.0</v>
      </c>
      <c r="F26" s="16">
        <v>3800.0</v>
      </c>
      <c r="G26" s="16">
        <v>80.0</v>
      </c>
    </row>
    <row r="31">
      <c r="C31" s="9"/>
      <c r="D31" s="9"/>
      <c r="I31" s="6" t="s">
        <v>95</v>
      </c>
    </row>
    <row r="32">
      <c r="A32" s="9"/>
      <c r="B32" s="9"/>
      <c r="C32" s="9"/>
      <c r="D32" s="9"/>
      <c r="I32" s="17" t="s">
        <v>96</v>
      </c>
      <c r="J32" s="18">
        <v>0.0</v>
      </c>
      <c r="K32" s="18">
        <v>1.0</v>
      </c>
      <c r="L32" s="18">
        <v>2.0</v>
      </c>
      <c r="M32" s="18">
        <v>3.0</v>
      </c>
      <c r="N32" s="18">
        <v>4.0</v>
      </c>
      <c r="O32" s="18">
        <v>5.0</v>
      </c>
      <c r="P32" s="18">
        <v>6.0</v>
      </c>
      <c r="Q32" s="18">
        <v>7.0</v>
      </c>
      <c r="R32" s="18">
        <v>8.0</v>
      </c>
      <c r="S32" s="18">
        <v>9.0</v>
      </c>
      <c r="T32" s="18">
        <v>10.0</v>
      </c>
      <c r="U32" s="19">
        <v>11.0</v>
      </c>
      <c r="V32" s="19">
        <v>12.0</v>
      </c>
      <c r="W32" s="19">
        <v>13.0</v>
      </c>
      <c r="X32" s="19">
        <v>14.0</v>
      </c>
      <c r="Y32" s="19">
        <v>15.0</v>
      </c>
      <c r="Z32" s="20" t="s">
        <v>97</v>
      </c>
      <c r="AA32" s="17" t="s">
        <v>98</v>
      </c>
    </row>
    <row r="33">
      <c r="A33" s="9"/>
      <c r="B33" s="9"/>
      <c r="C33" s="9"/>
      <c r="I33" s="18">
        <v>0.0</v>
      </c>
      <c r="J33" s="21">
        <f t="shared" ref="J33:T33" si="1">COUNTIFS($A:$A,"="&amp;$I33,$B:$B,"="&amp;J$32)/25</f>
        <v>0.08</v>
      </c>
      <c r="K33" s="21">
        <f t="shared" si="1"/>
        <v>0</v>
      </c>
      <c r="L33" s="21">
        <f t="shared" si="1"/>
        <v>0</v>
      </c>
      <c r="M33" s="21">
        <f t="shared" si="1"/>
        <v>0</v>
      </c>
      <c r="N33" s="21">
        <f t="shared" si="1"/>
        <v>0</v>
      </c>
      <c r="O33" s="21">
        <f t="shared" si="1"/>
        <v>0</v>
      </c>
      <c r="P33" s="21">
        <f t="shared" si="1"/>
        <v>0</v>
      </c>
      <c r="Q33" s="21">
        <f t="shared" si="1"/>
        <v>0</v>
      </c>
      <c r="R33" s="21">
        <f t="shared" si="1"/>
        <v>0</v>
      </c>
      <c r="S33" s="21">
        <f t="shared" si="1"/>
        <v>0</v>
      </c>
      <c r="T33" s="21">
        <f t="shared" si="1"/>
        <v>0</v>
      </c>
      <c r="U33" s="21">
        <f t="shared" ref="U33:U48" si="4">COUNTIFS($A:$A,"="&amp;$I33,$B:$B,"="&amp;U$32)/25</f>
        <v>0</v>
      </c>
      <c r="V33" s="21">
        <f t="shared" ref="V33:Y33" si="2">COUNTIFS($A:$A,"="&amp;$I33,$B:$B,"="&amp;V$32)/25</f>
        <v>0</v>
      </c>
      <c r="W33" s="21">
        <f t="shared" si="2"/>
        <v>0</v>
      </c>
      <c r="X33" s="21">
        <f t="shared" si="2"/>
        <v>0</v>
      </c>
      <c r="Y33" s="21">
        <f t="shared" si="2"/>
        <v>0</v>
      </c>
      <c r="Z33" s="22">
        <f t="shared" ref="Z33:Z48" si="6">sum(J33:Y33)</f>
        <v>0.08</v>
      </c>
      <c r="AA33" s="22">
        <f t="shared" ref="AA33:AA48" si="7">I33*Z33</f>
        <v>0</v>
      </c>
    </row>
    <row r="34">
      <c r="A34" s="9"/>
      <c r="B34" s="9"/>
      <c r="C34" s="9"/>
      <c r="I34" s="18">
        <v>1.0</v>
      </c>
      <c r="J34" s="21">
        <f t="shared" ref="J34:T34" si="3">COUNTIFS($A:$A,"="&amp;$I34,$B:$B,"="&amp;J$32)/25</f>
        <v>0.08</v>
      </c>
      <c r="K34" s="21">
        <f t="shared" si="3"/>
        <v>0.16</v>
      </c>
      <c r="L34" s="21">
        <f t="shared" si="3"/>
        <v>0</v>
      </c>
      <c r="M34" s="21">
        <f t="shared" si="3"/>
        <v>0</v>
      </c>
      <c r="N34" s="21">
        <f t="shared" si="3"/>
        <v>0</v>
      </c>
      <c r="O34" s="21">
        <f t="shared" si="3"/>
        <v>0</v>
      </c>
      <c r="P34" s="21">
        <f t="shared" si="3"/>
        <v>0</v>
      </c>
      <c r="Q34" s="21">
        <f t="shared" si="3"/>
        <v>0</v>
      </c>
      <c r="R34" s="21">
        <f t="shared" si="3"/>
        <v>0</v>
      </c>
      <c r="S34" s="21">
        <f t="shared" si="3"/>
        <v>0</v>
      </c>
      <c r="T34" s="21">
        <f t="shared" si="3"/>
        <v>0</v>
      </c>
      <c r="U34" s="21">
        <f t="shared" si="4"/>
        <v>0</v>
      </c>
      <c r="V34" s="21">
        <f t="shared" ref="V34:Y34" si="5">COUNTIFS($A:$A,"="&amp;$I34,$B:$B,"="&amp;V$32)/25</f>
        <v>0</v>
      </c>
      <c r="W34" s="21">
        <f t="shared" si="5"/>
        <v>0</v>
      </c>
      <c r="X34" s="21">
        <f t="shared" si="5"/>
        <v>0</v>
      </c>
      <c r="Y34" s="21">
        <f t="shared" si="5"/>
        <v>0</v>
      </c>
      <c r="Z34" s="22">
        <f t="shared" si="6"/>
        <v>0.24</v>
      </c>
      <c r="AA34" s="22">
        <f t="shared" si="7"/>
        <v>0.24</v>
      </c>
    </row>
    <row r="35">
      <c r="A35" s="9"/>
      <c r="B35" s="9"/>
      <c r="C35" s="9"/>
      <c r="I35" s="18">
        <v>2.0</v>
      </c>
      <c r="J35" s="21">
        <f t="shared" ref="J35:T35" si="8">COUNTIFS($A:$A,"="&amp;$I35,$B:$B,"="&amp;J$32)/25</f>
        <v>0.04</v>
      </c>
      <c r="K35" s="21">
        <f t="shared" si="8"/>
        <v>0.16</v>
      </c>
      <c r="L35" s="21">
        <f t="shared" si="8"/>
        <v>0.04</v>
      </c>
      <c r="M35" s="21">
        <f t="shared" si="8"/>
        <v>0</v>
      </c>
      <c r="N35" s="21">
        <f t="shared" si="8"/>
        <v>0</v>
      </c>
      <c r="O35" s="21">
        <f t="shared" si="8"/>
        <v>0</v>
      </c>
      <c r="P35" s="21">
        <f t="shared" si="8"/>
        <v>0</v>
      </c>
      <c r="Q35" s="21">
        <f t="shared" si="8"/>
        <v>0</v>
      </c>
      <c r="R35" s="21">
        <f t="shared" si="8"/>
        <v>0</v>
      </c>
      <c r="S35" s="21">
        <f t="shared" si="8"/>
        <v>0</v>
      </c>
      <c r="T35" s="21">
        <f t="shared" si="8"/>
        <v>0</v>
      </c>
      <c r="U35" s="21">
        <f t="shared" si="4"/>
        <v>0</v>
      </c>
      <c r="V35" s="21">
        <f t="shared" ref="V35:Y35" si="9">COUNTIFS($A:$A,"="&amp;$I35,$B:$B,"="&amp;V$32)/25</f>
        <v>0</v>
      </c>
      <c r="W35" s="21">
        <f t="shared" si="9"/>
        <v>0</v>
      </c>
      <c r="X35" s="21">
        <f t="shared" si="9"/>
        <v>0</v>
      </c>
      <c r="Y35" s="21">
        <f t="shared" si="9"/>
        <v>0</v>
      </c>
      <c r="Z35" s="22">
        <f t="shared" si="6"/>
        <v>0.24</v>
      </c>
      <c r="AA35" s="22">
        <f t="shared" si="7"/>
        <v>0.48</v>
      </c>
    </row>
    <row r="36">
      <c r="A36" s="9"/>
      <c r="B36" s="9"/>
      <c r="C36" s="9"/>
      <c r="I36" s="18">
        <v>3.0</v>
      </c>
      <c r="J36" s="21">
        <f t="shared" ref="J36:T36" si="10">COUNTIFS($A:$A,"="&amp;$I36,$B:$B,"="&amp;J$32)/25</f>
        <v>0</v>
      </c>
      <c r="K36" s="21">
        <f t="shared" si="10"/>
        <v>0.16</v>
      </c>
      <c r="L36" s="21">
        <f t="shared" si="10"/>
        <v>0.04</v>
      </c>
      <c r="M36" s="21">
        <f t="shared" si="10"/>
        <v>0.12</v>
      </c>
      <c r="N36" s="21">
        <f t="shared" si="10"/>
        <v>0</v>
      </c>
      <c r="O36" s="21">
        <f t="shared" si="10"/>
        <v>0</v>
      </c>
      <c r="P36" s="21">
        <f t="shared" si="10"/>
        <v>0</v>
      </c>
      <c r="Q36" s="21">
        <f t="shared" si="10"/>
        <v>0</v>
      </c>
      <c r="R36" s="21">
        <f t="shared" si="10"/>
        <v>0</v>
      </c>
      <c r="S36" s="21">
        <f t="shared" si="10"/>
        <v>0</v>
      </c>
      <c r="T36" s="21">
        <f t="shared" si="10"/>
        <v>0</v>
      </c>
      <c r="U36" s="21">
        <f t="shared" si="4"/>
        <v>0</v>
      </c>
      <c r="V36" s="21">
        <f t="shared" ref="V36:Y36" si="11">COUNTIFS($A:$A,"="&amp;$I36,$B:$B,"="&amp;V$32)/25</f>
        <v>0</v>
      </c>
      <c r="W36" s="21">
        <f t="shared" si="11"/>
        <v>0</v>
      </c>
      <c r="X36" s="21">
        <f t="shared" si="11"/>
        <v>0</v>
      </c>
      <c r="Y36" s="21">
        <f t="shared" si="11"/>
        <v>0</v>
      </c>
      <c r="Z36" s="22">
        <f t="shared" si="6"/>
        <v>0.32</v>
      </c>
      <c r="AA36" s="22">
        <f t="shared" si="7"/>
        <v>0.96</v>
      </c>
    </row>
    <row r="37">
      <c r="A37" s="9"/>
      <c r="B37" s="9"/>
      <c r="C37" s="9"/>
      <c r="I37" s="18">
        <v>4.0</v>
      </c>
      <c r="J37" s="21">
        <f t="shared" ref="J37:T37" si="12">COUNTIFS($A:$A,"="&amp;$I37,$B:$B,"="&amp;J$32)/25</f>
        <v>0</v>
      </c>
      <c r="K37" s="21">
        <f t="shared" si="12"/>
        <v>0</v>
      </c>
      <c r="L37" s="21">
        <f t="shared" si="12"/>
        <v>0</v>
      </c>
      <c r="M37" s="21">
        <f t="shared" si="12"/>
        <v>0.08</v>
      </c>
      <c r="N37" s="21">
        <f t="shared" si="12"/>
        <v>0</v>
      </c>
      <c r="O37" s="21">
        <f t="shared" si="12"/>
        <v>0</v>
      </c>
      <c r="P37" s="21">
        <f t="shared" si="12"/>
        <v>0</v>
      </c>
      <c r="Q37" s="21">
        <f t="shared" si="12"/>
        <v>0</v>
      </c>
      <c r="R37" s="21">
        <f t="shared" si="12"/>
        <v>0</v>
      </c>
      <c r="S37" s="21">
        <f t="shared" si="12"/>
        <v>0</v>
      </c>
      <c r="T37" s="21">
        <f t="shared" si="12"/>
        <v>0</v>
      </c>
      <c r="U37" s="21">
        <f t="shared" si="4"/>
        <v>0</v>
      </c>
      <c r="V37" s="21">
        <f t="shared" ref="V37:Y37" si="13">COUNTIFS($A:$A,"="&amp;$I37,$B:$B,"="&amp;V$32)/25</f>
        <v>0</v>
      </c>
      <c r="W37" s="21">
        <f t="shared" si="13"/>
        <v>0</v>
      </c>
      <c r="X37" s="21">
        <f t="shared" si="13"/>
        <v>0</v>
      </c>
      <c r="Y37" s="21">
        <f t="shared" si="13"/>
        <v>0</v>
      </c>
      <c r="Z37" s="22">
        <f t="shared" si="6"/>
        <v>0.08</v>
      </c>
      <c r="AA37" s="22">
        <f t="shared" si="7"/>
        <v>0.32</v>
      </c>
    </row>
    <row r="38">
      <c r="A38" s="9"/>
      <c r="B38" s="9"/>
      <c r="C38" s="9"/>
      <c r="I38" s="18">
        <v>5.0</v>
      </c>
      <c r="J38" s="21">
        <f t="shared" ref="J38:T38" si="14">COUNTIFS($A:$A,"="&amp;$I38,$B:$B,"="&amp;J$32)/25</f>
        <v>0</v>
      </c>
      <c r="K38" s="21">
        <f t="shared" si="14"/>
        <v>0.04</v>
      </c>
      <c r="L38" s="21">
        <f t="shared" si="14"/>
        <v>0</v>
      </c>
      <c r="M38" s="21">
        <f t="shared" si="14"/>
        <v>0</v>
      </c>
      <c r="N38" s="21">
        <f t="shared" si="14"/>
        <v>0</v>
      </c>
      <c r="O38" s="21">
        <f t="shared" si="14"/>
        <v>0</v>
      </c>
      <c r="P38" s="21">
        <f t="shared" si="14"/>
        <v>0</v>
      </c>
      <c r="Q38" s="21">
        <f t="shared" si="14"/>
        <v>0</v>
      </c>
      <c r="R38" s="21">
        <f t="shared" si="14"/>
        <v>0</v>
      </c>
      <c r="S38" s="21">
        <f t="shared" si="14"/>
        <v>0</v>
      </c>
      <c r="T38" s="21">
        <f t="shared" si="14"/>
        <v>0</v>
      </c>
      <c r="U38" s="21">
        <f t="shared" si="4"/>
        <v>0</v>
      </c>
      <c r="V38" s="21">
        <f t="shared" ref="V38:Y38" si="15">COUNTIFS($A:$A,"="&amp;$I38,$B:$B,"="&amp;V$32)/25</f>
        <v>0</v>
      </c>
      <c r="W38" s="21">
        <f t="shared" si="15"/>
        <v>0</v>
      </c>
      <c r="X38" s="21">
        <f t="shared" si="15"/>
        <v>0</v>
      </c>
      <c r="Y38" s="21">
        <f t="shared" si="15"/>
        <v>0</v>
      </c>
      <c r="Z38" s="22">
        <f t="shared" si="6"/>
        <v>0.04</v>
      </c>
      <c r="AA38" s="22">
        <f t="shared" si="7"/>
        <v>0.2</v>
      </c>
    </row>
    <row r="39">
      <c r="A39" s="9"/>
      <c r="B39" s="9"/>
      <c r="C39" s="9"/>
      <c r="I39" s="18">
        <v>6.0</v>
      </c>
      <c r="J39" s="21">
        <f t="shared" ref="J39:T39" si="16">COUNTIFS($A:$A,"="&amp;$I39,$B:$B,"="&amp;J$32)/25</f>
        <v>0</v>
      </c>
      <c r="K39" s="21">
        <f t="shared" si="16"/>
        <v>0</v>
      </c>
      <c r="L39" s="21">
        <f t="shared" si="16"/>
        <v>0</v>
      </c>
      <c r="M39" s="21">
        <f t="shared" si="16"/>
        <v>0</v>
      </c>
      <c r="N39" s="21">
        <f t="shared" si="16"/>
        <v>0</v>
      </c>
      <c r="O39" s="21">
        <f t="shared" si="16"/>
        <v>0</v>
      </c>
      <c r="P39" s="21">
        <f t="shared" si="16"/>
        <v>0</v>
      </c>
      <c r="Q39" s="21">
        <f t="shared" si="16"/>
        <v>0</v>
      </c>
      <c r="R39" s="21">
        <f t="shared" si="16"/>
        <v>0</v>
      </c>
      <c r="S39" s="21">
        <f t="shared" si="16"/>
        <v>0</v>
      </c>
      <c r="T39" s="21">
        <f t="shared" si="16"/>
        <v>0</v>
      </c>
      <c r="U39" s="21">
        <f t="shared" si="4"/>
        <v>0</v>
      </c>
      <c r="V39" s="21">
        <f t="shared" ref="V39:Y39" si="17">COUNTIFS($A:$A,"="&amp;$I39,$B:$B,"="&amp;V$32)/25</f>
        <v>0</v>
      </c>
      <c r="W39" s="21">
        <f t="shared" si="17"/>
        <v>0</v>
      </c>
      <c r="X39" s="21">
        <f t="shared" si="17"/>
        <v>0</v>
      </c>
      <c r="Y39" s="21">
        <f t="shared" si="17"/>
        <v>0</v>
      </c>
      <c r="Z39" s="22">
        <f t="shared" si="6"/>
        <v>0</v>
      </c>
      <c r="AA39" s="22">
        <f t="shared" si="7"/>
        <v>0</v>
      </c>
    </row>
    <row r="40">
      <c r="A40" s="9"/>
      <c r="B40" s="9"/>
      <c r="C40" s="9"/>
      <c r="I40" s="18">
        <v>7.0</v>
      </c>
      <c r="J40" s="21">
        <f t="shared" ref="J40:T40" si="18">COUNTIFS($A:$A,"="&amp;$I40,$B:$B,"="&amp;J$32)/25</f>
        <v>0</v>
      </c>
      <c r="K40" s="21">
        <f t="shared" si="18"/>
        <v>0</v>
      </c>
      <c r="L40" s="21">
        <f t="shared" si="18"/>
        <v>0</v>
      </c>
      <c r="M40" s="21">
        <f t="shared" si="18"/>
        <v>0</v>
      </c>
      <c r="N40" s="21">
        <f t="shared" si="18"/>
        <v>0</v>
      </c>
      <c r="O40" s="21">
        <f t="shared" si="18"/>
        <v>0</v>
      </c>
      <c r="P40" s="21">
        <f t="shared" si="18"/>
        <v>0</v>
      </c>
      <c r="Q40" s="21">
        <f t="shared" si="18"/>
        <v>0</v>
      </c>
      <c r="R40" s="21">
        <f t="shared" si="18"/>
        <v>0</v>
      </c>
      <c r="S40" s="21">
        <f t="shared" si="18"/>
        <v>0</v>
      </c>
      <c r="T40" s="21">
        <f t="shared" si="18"/>
        <v>0</v>
      </c>
      <c r="U40" s="21">
        <f t="shared" si="4"/>
        <v>0</v>
      </c>
      <c r="V40" s="21">
        <f t="shared" ref="V40:Y40" si="19">COUNTIFS($A:$A,"="&amp;$I40,$B:$B,"="&amp;V$32)/25</f>
        <v>0</v>
      </c>
      <c r="W40" s="21">
        <f t="shared" si="19"/>
        <v>0</v>
      </c>
      <c r="X40" s="21">
        <f t="shared" si="19"/>
        <v>0</v>
      </c>
      <c r="Y40" s="21">
        <f t="shared" si="19"/>
        <v>0</v>
      </c>
      <c r="Z40" s="22">
        <f t="shared" si="6"/>
        <v>0</v>
      </c>
      <c r="AA40" s="22">
        <f t="shared" si="7"/>
        <v>0</v>
      </c>
    </row>
    <row r="41">
      <c r="A41" s="9"/>
      <c r="B41" s="9"/>
      <c r="C41" s="9"/>
      <c r="I41" s="18">
        <v>8.0</v>
      </c>
      <c r="J41" s="21">
        <f t="shared" ref="J41:T41" si="20">COUNTIFS($A:$A,"="&amp;$I41,$B:$B,"="&amp;J$32)/25</f>
        <v>0</v>
      </c>
      <c r="K41" s="21">
        <f t="shared" si="20"/>
        <v>0</v>
      </c>
      <c r="L41" s="21">
        <f t="shared" si="20"/>
        <v>0</v>
      </c>
      <c r="M41" s="21">
        <f t="shared" si="20"/>
        <v>0</v>
      </c>
      <c r="N41" s="21">
        <f t="shared" si="20"/>
        <v>0</v>
      </c>
      <c r="O41" s="21">
        <f t="shared" si="20"/>
        <v>0</v>
      </c>
      <c r="P41" s="21">
        <f t="shared" si="20"/>
        <v>0</v>
      </c>
      <c r="Q41" s="21">
        <f t="shared" si="20"/>
        <v>0</v>
      </c>
      <c r="R41" s="21">
        <f t="shared" si="20"/>
        <v>0</v>
      </c>
      <c r="S41" s="21">
        <f t="shared" si="20"/>
        <v>0</v>
      </c>
      <c r="T41" s="21">
        <f t="shared" si="20"/>
        <v>0</v>
      </c>
      <c r="U41" s="21">
        <f t="shared" si="4"/>
        <v>0</v>
      </c>
      <c r="V41" s="21">
        <f t="shared" ref="V41:Y41" si="21">COUNTIFS($A:$A,"="&amp;$I41,$B:$B,"="&amp;V$32)/25</f>
        <v>0</v>
      </c>
      <c r="W41" s="21">
        <f t="shared" si="21"/>
        <v>0</v>
      </c>
      <c r="X41" s="21">
        <f t="shared" si="21"/>
        <v>0</v>
      </c>
      <c r="Y41" s="21">
        <f t="shared" si="21"/>
        <v>0</v>
      </c>
      <c r="Z41" s="22">
        <f t="shared" si="6"/>
        <v>0</v>
      </c>
      <c r="AA41" s="22">
        <f t="shared" si="7"/>
        <v>0</v>
      </c>
    </row>
    <row r="42">
      <c r="A42" s="9"/>
      <c r="B42" s="9"/>
      <c r="C42" s="9"/>
      <c r="I42" s="18">
        <v>9.0</v>
      </c>
      <c r="J42" s="21">
        <f t="shared" ref="J42:T42" si="22">COUNTIFS($A:$A,"="&amp;$I42,$B:$B,"="&amp;J$32)/25</f>
        <v>0</v>
      </c>
      <c r="K42" s="21">
        <f t="shared" si="22"/>
        <v>0</v>
      </c>
      <c r="L42" s="21">
        <f t="shared" si="22"/>
        <v>0</v>
      </c>
      <c r="M42" s="21">
        <f t="shared" si="22"/>
        <v>0</v>
      </c>
      <c r="N42" s="21">
        <f t="shared" si="22"/>
        <v>0</v>
      </c>
      <c r="O42" s="21">
        <f t="shared" si="22"/>
        <v>0</v>
      </c>
      <c r="P42" s="21">
        <f t="shared" si="22"/>
        <v>0</v>
      </c>
      <c r="Q42" s="21">
        <f t="shared" si="22"/>
        <v>0</v>
      </c>
      <c r="R42" s="21">
        <f t="shared" si="22"/>
        <v>0</v>
      </c>
      <c r="S42" s="21">
        <f t="shared" si="22"/>
        <v>0</v>
      </c>
      <c r="T42" s="21">
        <f t="shared" si="22"/>
        <v>0</v>
      </c>
      <c r="U42" s="21">
        <f t="shared" si="4"/>
        <v>0</v>
      </c>
      <c r="V42" s="21">
        <f t="shared" ref="V42:Y42" si="23">COUNTIFS($A:$A,"="&amp;$I42,$B:$B,"="&amp;V$32)/25</f>
        <v>0</v>
      </c>
      <c r="W42" s="21">
        <f t="shared" si="23"/>
        <v>0</v>
      </c>
      <c r="X42" s="21">
        <f t="shared" si="23"/>
        <v>0</v>
      </c>
      <c r="Y42" s="21">
        <f t="shared" si="23"/>
        <v>0</v>
      </c>
      <c r="Z42" s="22">
        <f t="shared" si="6"/>
        <v>0</v>
      </c>
      <c r="AA42" s="22">
        <f t="shared" si="7"/>
        <v>0</v>
      </c>
    </row>
    <row r="43">
      <c r="A43" s="9"/>
      <c r="B43" s="9"/>
      <c r="C43" s="9"/>
      <c r="I43" s="18">
        <v>10.0</v>
      </c>
      <c r="J43" s="21">
        <f t="shared" ref="J43:T43" si="24">COUNTIFS($A:$A,"="&amp;$I43,$B:$B,"="&amp;J$32)/25</f>
        <v>0</v>
      </c>
      <c r="K43" s="21">
        <f t="shared" si="24"/>
        <v>0</v>
      </c>
      <c r="L43" s="21">
        <f t="shared" si="24"/>
        <v>0</v>
      </c>
      <c r="M43" s="21">
        <f t="shared" si="24"/>
        <v>0</v>
      </c>
      <c r="N43" s="21">
        <f t="shared" si="24"/>
        <v>0</v>
      </c>
      <c r="O43" s="21">
        <f t="shared" si="24"/>
        <v>0</v>
      </c>
      <c r="P43" s="21">
        <f t="shared" si="24"/>
        <v>0</v>
      </c>
      <c r="Q43" s="21">
        <f t="shared" si="24"/>
        <v>0</v>
      </c>
      <c r="R43" s="21">
        <f t="shared" si="24"/>
        <v>0</v>
      </c>
      <c r="S43" s="21">
        <f t="shared" si="24"/>
        <v>0</v>
      </c>
      <c r="T43" s="21">
        <f t="shared" si="24"/>
        <v>0</v>
      </c>
      <c r="U43" s="21">
        <f t="shared" si="4"/>
        <v>0</v>
      </c>
      <c r="V43" s="21">
        <f t="shared" ref="V43:Y43" si="25">COUNTIFS($A:$A,"="&amp;$I43,$B:$B,"="&amp;V$32)/25</f>
        <v>0</v>
      </c>
      <c r="W43" s="21">
        <f t="shared" si="25"/>
        <v>0</v>
      </c>
      <c r="X43" s="21">
        <f t="shared" si="25"/>
        <v>0</v>
      </c>
      <c r="Y43" s="21">
        <f t="shared" si="25"/>
        <v>0</v>
      </c>
      <c r="Z43" s="22">
        <f t="shared" si="6"/>
        <v>0</v>
      </c>
      <c r="AA43" s="22">
        <f t="shared" si="7"/>
        <v>0</v>
      </c>
    </row>
    <row r="44">
      <c r="A44" s="9"/>
      <c r="B44" s="9"/>
      <c r="C44" s="9"/>
      <c r="I44" s="19">
        <v>11.0</v>
      </c>
      <c r="J44" s="21">
        <f t="shared" ref="J44:T44" si="26">COUNTIFS($A:$A,"="&amp;$I44,$B:$B,"="&amp;J$32)/25</f>
        <v>0</v>
      </c>
      <c r="K44" s="21">
        <f t="shared" si="26"/>
        <v>0</v>
      </c>
      <c r="L44" s="21">
        <f t="shared" si="26"/>
        <v>0</v>
      </c>
      <c r="M44" s="21">
        <f t="shared" si="26"/>
        <v>0</v>
      </c>
      <c r="N44" s="21">
        <f t="shared" si="26"/>
        <v>0</v>
      </c>
      <c r="O44" s="21">
        <f t="shared" si="26"/>
        <v>0</v>
      </c>
      <c r="P44" s="21">
        <f t="shared" si="26"/>
        <v>0</v>
      </c>
      <c r="Q44" s="21">
        <f t="shared" si="26"/>
        <v>0</v>
      </c>
      <c r="R44" s="21">
        <f t="shared" si="26"/>
        <v>0</v>
      </c>
      <c r="S44" s="21">
        <f t="shared" si="26"/>
        <v>0</v>
      </c>
      <c r="T44" s="21">
        <f t="shared" si="26"/>
        <v>0</v>
      </c>
      <c r="U44" s="21">
        <f t="shared" si="4"/>
        <v>0</v>
      </c>
      <c r="V44" s="21">
        <f t="shared" ref="V44:Y44" si="27">COUNTIFS($A:$A,"="&amp;$I44,$B:$B,"="&amp;V$32)/25</f>
        <v>0</v>
      </c>
      <c r="W44" s="21">
        <f t="shared" si="27"/>
        <v>0</v>
      </c>
      <c r="X44" s="21">
        <f t="shared" si="27"/>
        <v>0</v>
      </c>
      <c r="Y44" s="21">
        <f t="shared" si="27"/>
        <v>0</v>
      </c>
      <c r="Z44" s="22">
        <f t="shared" si="6"/>
        <v>0</v>
      </c>
      <c r="AA44" s="22">
        <f t="shared" si="7"/>
        <v>0</v>
      </c>
    </row>
    <row r="45">
      <c r="A45" s="9"/>
      <c r="B45" s="9"/>
      <c r="C45" s="9"/>
      <c r="I45" s="19">
        <v>12.0</v>
      </c>
      <c r="J45" s="21">
        <f t="shared" ref="J45:T45" si="28">COUNTIFS($A:$A,"="&amp;$I45,$B:$B,"="&amp;J$32)/25</f>
        <v>0</v>
      </c>
      <c r="K45" s="21">
        <f t="shared" si="28"/>
        <v>0</v>
      </c>
      <c r="L45" s="21">
        <f t="shared" si="28"/>
        <v>0</v>
      </c>
      <c r="M45" s="21">
        <f t="shared" si="28"/>
        <v>0</v>
      </c>
      <c r="N45" s="21">
        <f t="shared" si="28"/>
        <v>0</v>
      </c>
      <c r="O45" s="21">
        <f t="shared" si="28"/>
        <v>0</v>
      </c>
      <c r="P45" s="21">
        <f t="shared" si="28"/>
        <v>0</v>
      </c>
      <c r="Q45" s="21">
        <f t="shared" si="28"/>
        <v>0</v>
      </c>
      <c r="R45" s="21">
        <f t="shared" si="28"/>
        <v>0</v>
      </c>
      <c r="S45" s="21">
        <f t="shared" si="28"/>
        <v>0</v>
      </c>
      <c r="T45" s="21">
        <f t="shared" si="28"/>
        <v>0</v>
      </c>
      <c r="U45" s="21">
        <f t="shared" si="4"/>
        <v>0</v>
      </c>
      <c r="V45" s="21">
        <f t="shared" ref="V45:Y45" si="29">COUNTIFS($A:$A,"="&amp;$I45,$B:$B,"="&amp;V$32)/25</f>
        <v>0</v>
      </c>
      <c r="W45" s="21">
        <f t="shared" si="29"/>
        <v>0</v>
      </c>
      <c r="X45" s="21">
        <f t="shared" si="29"/>
        <v>0</v>
      </c>
      <c r="Y45" s="21">
        <f t="shared" si="29"/>
        <v>0</v>
      </c>
      <c r="Z45" s="22">
        <f t="shared" si="6"/>
        <v>0</v>
      </c>
      <c r="AA45" s="22">
        <f t="shared" si="7"/>
        <v>0</v>
      </c>
    </row>
    <row r="46">
      <c r="A46" s="9"/>
      <c r="B46" s="9"/>
      <c r="C46" s="9"/>
      <c r="I46" s="19">
        <v>13.0</v>
      </c>
      <c r="J46" s="21">
        <f t="shared" ref="J46:T46" si="30">COUNTIFS($A:$A,"="&amp;$I46,$B:$B,"="&amp;J$32)/25</f>
        <v>0</v>
      </c>
      <c r="K46" s="21">
        <f t="shared" si="30"/>
        <v>0</v>
      </c>
      <c r="L46" s="21">
        <f t="shared" si="30"/>
        <v>0</v>
      </c>
      <c r="M46" s="21">
        <f t="shared" si="30"/>
        <v>0</v>
      </c>
      <c r="N46" s="21">
        <f t="shared" si="30"/>
        <v>0</v>
      </c>
      <c r="O46" s="21">
        <f t="shared" si="30"/>
        <v>0</v>
      </c>
      <c r="P46" s="21">
        <f t="shared" si="30"/>
        <v>0</v>
      </c>
      <c r="Q46" s="21">
        <f t="shared" si="30"/>
        <v>0</v>
      </c>
      <c r="R46" s="21">
        <f t="shared" si="30"/>
        <v>0</v>
      </c>
      <c r="S46" s="21">
        <f t="shared" si="30"/>
        <v>0</v>
      </c>
      <c r="T46" s="21">
        <f t="shared" si="30"/>
        <v>0</v>
      </c>
      <c r="U46" s="21">
        <f t="shared" si="4"/>
        <v>0</v>
      </c>
      <c r="V46" s="21">
        <f t="shared" ref="V46:Y46" si="31">COUNTIFS($A:$A,"="&amp;$I46,$B:$B,"="&amp;V$32)/25</f>
        <v>0</v>
      </c>
      <c r="W46" s="21">
        <f t="shared" si="31"/>
        <v>0</v>
      </c>
      <c r="X46" s="21">
        <f t="shared" si="31"/>
        <v>0</v>
      </c>
      <c r="Y46" s="21">
        <f t="shared" si="31"/>
        <v>0</v>
      </c>
      <c r="Z46" s="22">
        <f t="shared" si="6"/>
        <v>0</v>
      </c>
      <c r="AA46" s="22">
        <f t="shared" si="7"/>
        <v>0</v>
      </c>
    </row>
    <row r="47">
      <c r="A47" s="9"/>
      <c r="B47" s="9"/>
      <c r="C47" s="9"/>
      <c r="I47" s="19">
        <v>14.0</v>
      </c>
      <c r="J47" s="21">
        <f t="shared" ref="J47:T47" si="32">COUNTIFS($A:$A,"="&amp;$I47,$B:$B,"="&amp;J$32)/25</f>
        <v>0</v>
      </c>
      <c r="K47" s="21">
        <f t="shared" si="32"/>
        <v>0</v>
      </c>
      <c r="L47" s="21">
        <f t="shared" si="32"/>
        <v>0</v>
      </c>
      <c r="M47" s="21">
        <f t="shared" si="32"/>
        <v>0</v>
      </c>
      <c r="N47" s="21">
        <f t="shared" si="32"/>
        <v>0</v>
      </c>
      <c r="O47" s="21">
        <f t="shared" si="32"/>
        <v>0</v>
      </c>
      <c r="P47" s="21">
        <f t="shared" si="32"/>
        <v>0</v>
      </c>
      <c r="Q47" s="21">
        <f t="shared" si="32"/>
        <v>0</v>
      </c>
      <c r="R47" s="21">
        <f t="shared" si="32"/>
        <v>0</v>
      </c>
      <c r="S47" s="21">
        <f t="shared" si="32"/>
        <v>0</v>
      </c>
      <c r="T47" s="21">
        <f t="shared" si="32"/>
        <v>0</v>
      </c>
      <c r="U47" s="21">
        <f t="shared" si="4"/>
        <v>0</v>
      </c>
      <c r="V47" s="21">
        <f t="shared" ref="V47:Y47" si="33">COUNTIFS($A:$A,"="&amp;$I47,$B:$B,"="&amp;V$32)/25</f>
        <v>0</v>
      </c>
      <c r="W47" s="21">
        <f t="shared" si="33"/>
        <v>0</v>
      </c>
      <c r="X47" s="21">
        <f t="shared" si="33"/>
        <v>0</v>
      </c>
      <c r="Y47" s="21">
        <f t="shared" si="33"/>
        <v>0</v>
      </c>
      <c r="Z47" s="22">
        <f t="shared" si="6"/>
        <v>0</v>
      </c>
      <c r="AA47" s="22">
        <f t="shared" si="7"/>
        <v>0</v>
      </c>
    </row>
    <row r="48">
      <c r="A48" s="9"/>
      <c r="B48" s="9"/>
      <c r="C48" s="9"/>
      <c r="I48" s="19">
        <v>15.0</v>
      </c>
      <c r="J48" s="21">
        <f t="shared" ref="J48:T48" si="34">COUNTIFS($A:$A,"="&amp;$I48,$B:$B,"="&amp;J$32)/25</f>
        <v>0</v>
      </c>
      <c r="K48" s="21">
        <f t="shared" si="34"/>
        <v>0</v>
      </c>
      <c r="L48" s="21">
        <f t="shared" si="34"/>
        <v>0</v>
      </c>
      <c r="M48" s="21">
        <f t="shared" si="34"/>
        <v>0</v>
      </c>
      <c r="N48" s="21">
        <f t="shared" si="34"/>
        <v>0</v>
      </c>
      <c r="O48" s="21">
        <f t="shared" si="34"/>
        <v>0</v>
      </c>
      <c r="P48" s="21">
        <f t="shared" si="34"/>
        <v>0</v>
      </c>
      <c r="Q48" s="21">
        <f t="shared" si="34"/>
        <v>0</v>
      </c>
      <c r="R48" s="21">
        <f t="shared" si="34"/>
        <v>0</v>
      </c>
      <c r="S48" s="21">
        <f t="shared" si="34"/>
        <v>0</v>
      </c>
      <c r="T48" s="21">
        <f t="shared" si="34"/>
        <v>0</v>
      </c>
      <c r="U48" s="21">
        <f t="shared" si="4"/>
        <v>0</v>
      </c>
      <c r="V48" s="21">
        <f t="shared" ref="V48:Y48" si="35">COUNTIFS($A:$A,"="&amp;$I48,$B:$B,"="&amp;V$32)/25</f>
        <v>0</v>
      </c>
      <c r="W48" s="21">
        <f t="shared" si="35"/>
        <v>0</v>
      </c>
      <c r="X48" s="21">
        <f t="shared" si="35"/>
        <v>0</v>
      </c>
      <c r="Y48" s="21">
        <f t="shared" si="35"/>
        <v>0</v>
      </c>
      <c r="Z48" s="22">
        <f t="shared" si="6"/>
        <v>0</v>
      </c>
      <c r="AA48" s="22">
        <f t="shared" si="7"/>
        <v>0</v>
      </c>
    </row>
    <row r="49">
      <c r="A49" s="9"/>
      <c r="B49" s="9"/>
      <c r="C49" s="9"/>
      <c r="I49" s="20" t="s">
        <v>99</v>
      </c>
      <c r="J49" s="22">
        <f t="shared" ref="J49:AA49" si="36">sum(J33:J48)</f>
        <v>0.2</v>
      </c>
      <c r="K49" s="22">
        <f t="shared" si="36"/>
        <v>0.52</v>
      </c>
      <c r="L49" s="22">
        <f t="shared" si="36"/>
        <v>0.08</v>
      </c>
      <c r="M49" s="22">
        <f t="shared" si="36"/>
        <v>0.2</v>
      </c>
      <c r="N49" s="22">
        <f t="shared" si="36"/>
        <v>0</v>
      </c>
      <c r="O49" s="22">
        <f t="shared" si="36"/>
        <v>0</v>
      </c>
      <c r="P49" s="22">
        <f t="shared" si="36"/>
        <v>0</v>
      </c>
      <c r="Q49" s="22">
        <f t="shared" si="36"/>
        <v>0</v>
      </c>
      <c r="R49" s="22">
        <f t="shared" si="36"/>
        <v>0</v>
      </c>
      <c r="S49" s="22">
        <f t="shared" si="36"/>
        <v>0</v>
      </c>
      <c r="T49" s="22">
        <f t="shared" si="36"/>
        <v>0</v>
      </c>
      <c r="U49" s="22">
        <f t="shared" si="36"/>
        <v>0</v>
      </c>
      <c r="V49" s="22">
        <f t="shared" si="36"/>
        <v>0</v>
      </c>
      <c r="W49" s="22">
        <f t="shared" si="36"/>
        <v>0</v>
      </c>
      <c r="X49" s="22">
        <f t="shared" si="36"/>
        <v>0</v>
      </c>
      <c r="Y49" s="22">
        <f t="shared" si="36"/>
        <v>0</v>
      </c>
      <c r="Z49" s="23">
        <f t="shared" si="36"/>
        <v>1</v>
      </c>
      <c r="AA49" s="24">
        <f t="shared" si="36"/>
        <v>2.2</v>
      </c>
    </row>
    <row r="50">
      <c r="A50" s="9"/>
      <c r="B50" s="9"/>
      <c r="C50" s="9"/>
      <c r="I50" s="17" t="s">
        <v>100</v>
      </c>
      <c r="J50" s="22">
        <f t="shared" ref="J50:Y50" si="37">J32*J49</f>
        <v>0</v>
      </c>
      <c r="K50" s="22">
        <f t="shared" si="37"/>
        <v>0.52</v>
      </c>
      <c r="L50" s="22">
        <f t="shared" si="37"/>
        <v>0.16</v>
      </c>
      <c r="M50" s="22">
        <f t="shared" si="37"/>
        <v>0.6</v>
      </c>
      <c r="N50" s="22">
        <f t="shared" si="37"/>
        <v>0</v>
      </c>
      <c r="O50" s="22">
        <f t="shared" si="37"/>
        <v>0</v>
      </c>
      <c r="P50" s="22">
        <f t="shared" si="37"/>
        <v>0</v>
      </c>
      <c r="Q50" s="22">
        <f t="shared" si="37"/>
        <v>0</v>
      </c>
      <c r="R50" s="22">
        <f t="shared" si="37"/>
        <v>0</v>
      </c>
      <c r="S50" s="22">
        <f t="shared" si="37"/>
        <v>0</v>
      </c>
      <c r="T50" s="22">
        <f t="shared" si="37"/>
        <v>0</v>
      </c>
      <c r="U50" s="22">
        <f t="shared" si="37"/>
        <v>0</v>
      </c>
      <c r="V50" s="22">
        <f t="shared" si="37"/>
        <v>0</v>
      </c>
      <c r="W50" s="22">
        <f t="shared" si="37"/>
        <v>0</v>
      </c>
      <c r="X50" s="22">
        <f t="shared" si="37"/>
        <v>0</v>
      </c>
      <c r="Y50" s="22">
        <f t="shared" si="37"/>
        <v>0</v>
      </c>
      <c r="Z50" s="24">
        <f>sum(J50:T50)</f>
        <v>1.28</v>
      </c>
      <c r="AA50" s="23"/>
    </row>
    <row r="51">
      <c r="A51" s="9"/>
      <c r="B51" s="9"/>
      <c r="C51" s="9"/>
    </row>
    <row r="52">
      <c r="A52" s="9"/>
      <c r="B52" s="9"/>
      <c r="C52" s="9"/>
      <c r="D52" s="9"/>
      <c r="I52" s="25" t="s">
        <v>101</v>
      </c>
    </row>
    <row r="53">
      <c r="A53" s="9"/>
      <c r="B53" s="9"/>
      <c r="C53" s="9"/>
      <c r="D53" s="9"/>
      <c r="I53" s="17" t="s">
        <v>96</v>
      </c>
      <c r="J53" s="19" t="s">
        <v>102</v>
      </c>
      <c r="K53" s="19" t="s">
        <v>103</v>
      </c>
      <c r="L53" s="19" t="s">
        <v>104</v>
      </c>
      <c r="M53" s="19" t="s">
        <v>105</v>
      </c>
      <c r="N53" s="19" t="s">
        <v>106</v>
      </c>
      <c r="O53" s="19" t="s">
        <v>107</v>
      </c>
      <c r="P53" s="19" t="s">
        <v>108</v>
      </c>
      <c r="Q53" s="19" t="s">
        <v>109</v>
      </c>
      <c r="R53" s="19" t="s">
        <v>110</v>
      </c>
      <c r="S53" s="19" t="s">
        <v>111</v>
      </c>
      <c r="T53" s="19" t="s">
        <v>112</v>
      </c>
      <c r="U53" s="19" t="s">
        <v>113</v>
      </c>
      <c r="V53" s="20" t="s">
        <v>97</v>
      </c>
      <c r="W53" s="17" t="s">
        <v>98</v>
      </c>
      <c r="X53" s="26"/>
      <c r="Y53" s="26"/>
      <c r="Z53" s="26"/>
      <c r="AA53" s="27"/>
      <c r="AB53" s="27"/>
      <c r="AC53" s="27"/>
      <c r="AD53" s="27"/>
      <c r="AE53" s="27"/>
      <c r="AF53" s="28"/>
      <c r="AG53" s="28"/>
    </row>
    <row r="54">
      <c r="G54" s="2">
        <v>0.0</v>
      </c>
      <c r="H54" s="2">
        <v>5.0</v>
      </c>
      <c r="I54" s="29" t="s">
        <v>102</v>
      </c>
      <c r="J54" s="21">
        <f t="shared" ref="J54:T54" si="38">COUNTIFS($C:$C,"&lt;"&amp;$H54 ,$C:$C, "&gt;=" &amp;$G54,$D:$D,"&lt;"&amp;J$69 ,$D:$D ,"&gt;=" &amp;J$68)/25
</f>
        <v>0.2</v>
      </c>
      <c r="K54" s="21">
        <f t="shared" si="38"/>
        <v>0.04</v>
      </c>
      <c r="L54" s="21">
        <f t="shared" si="38"/>
        <v>0.04</v>
      </c>
      <c r="M54" s="21">
        <f t="shared" si="38"/>
        <v>0</v>
      </c>
      <c r="N54" s="21">
        <f t="shared" si="38"/>
        <v>0</v>
      </c>
      <c r="O54" s="21">
        <f t="shared" si="38"/>
        <v>0</v>
      </c>
      <c r="P54" s="21">
        <f t="shared" si="38"/>
        <v>0.04</v>
      </c>
      <c r="Q54" s="21">
        <f t="shared" si="38"/>
        <v>0</v>
      </c>
      <c r="R54" s="21">
        <f t="shared" si="38"/>
        <v>0</v>
      </c>
      <c r="S54" s="21">
        <f t="shared" si="38"/>
        <v>0</v>
      </c>
      <c r="T54" s="21">
        <f t="shared" si="38"/>
        <v>0</v>
      </c>
      <c r="U54" s="21">
        <f t="shared" ref="U54:U64" si="40">COUNTIFS($C:$C,"&lt;"&amp;$H54 ,$C:$C, "&gt;=" &amp;$G54,$D:$D,"&lt;="&amp;U$69 ,$D:$D ,"&gt;=" &amp;U$68)/25
</f>
        <v>0</v>
      </c>
      <c r="V54" s="22">
        <f t="shared" ref="V54:V65" si="41">sum(J54:U54)</f>
        <v>0.32</v>
      </c>
      <c r="W54" s="22">
        <f t="shared" ref="W54:W65" si="42">((G54+H54)/2)*V54</f>
        <v>0.8</v>
      </c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>
      <c r="G55" s="2">
        <v>5.0</v>
      </c>
      <c r="H55" s="2">
        <v>10.0</v>
      </c>
      <c r="I55" s="29" t="s">
        <v>103</v>
      </c>
      <c r="J55" s="21">
        <f t="shared" ref="J55:T55" si="39">COUNTIFS($C:$C,"&lt;"&amp;$H55 ,$C:$C, "&gt;=" &amp;$G55,$D:$D,"&lt;"&amp;J$69 ,$D:$D ,"&gt;=" &amp;J$68)/25
</f>
        <v>0.2</v>
      </c>
      <c r="K55" s="21">
        <f t="shared" si="39"/>
        <v>0.12</v>
      </c>
      <c r="L55" s="21">
        <f t="shared" si="39"/>
        <v>0.08</v>
      </c>
      <c r="M55" s="21">
        <f t="shared" si="39"/>
        <v>0.04</v>
      </c>
      <c r="N55" s="21">
        <f t="shared" si="39"/>
        <v>0.12</v>
      </c>
      <c r="O55" s="21">
        <f t="shared" si="39"/>
        <v>0</v>
      </c>
      <c r="P55" s="21">
        <f t="shared" si="39"/>
        <v>0</v>
      </c>
      <c r="Q55" s="21">
        <f t="shared" si="39"/>
        <v>0</v>
      </c>
      <c r="R55" s="21">
        <f t="shared" si="39"/>
        <v>0.04</v>
      </c>
      <c r="S55" s="21">
        <f t="shared" si="39"/>
        <v>0</v>
      </c>
      <c r="T55" s="21">
        <f t="shared" si="39"/>
        <v>0</v>
      </c>
      <c r="U55" s="21">
        <f t="shared" si="40"/>
        <v>0</v>
      </c>
      <c r="V55" s="22">
        <f t="shared" si="41"/>
        <v>0.6</v>
      </c>
      <c r="W55" s="22">
        <f t="shared" si="42"/>
        <v>4.5</v>
      </c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>
      <c r="G56" s="2">
        <v>10.0</v>
      </c>
      <c r="H56" s="2">
        <v>15.0</v>
      </c>
      <c r="I56" s="29" t="s">
        <v>104</v>
      </c>
      <c r="J56" s="21">
        <f t="shared" ref="J56:T56" si="43">COUNTIFS($C:$C,"&lt;"&amp;$H56 ,$C:$C, "&gt;=" &amp;$G56,$D:$D,"&lt;"&amp;J$69 ,$D:$D ,"&gt;=" &amp;J$68)/25
</f>
        <v>0</v>
      </c>
      <c r="K56" s="21">
        <f t="shared" si="43"/>
        <v>0</v>
      </c>
      <c r="L56" s="21">
        <f t="shared" si="43"/>
        <v>0</v>
      </c>
      <c r="M56" s="21">
        <f t="shared" si="43"/>
        <v>0</v>
      </c>
      <c r="N56" s="21">
        <f t="shared" si="43"/>
        <v>0</v>
      </c>
      <c r="O56" s="21">
        <f t="shared" si="43"/>
        <v>0.04</v>
      </c>
      <c r="P56" s="21">
        <f t="shared" si="43"/>
        <v>0</v>
      </c>
      <c r="Q56" s="21">
        <f t="shared" si="43"/>
        <v>0</v>
      </c>
      <c r="R56" s="21">
        <f t="shared" si="43"/>
        <v>0</v>
      </c>
      <c r="S56" s="21">
        <f t="shared" si="43"/>
        <v>0</v>
      </c>
      <c r="T56" s="21">
        <f t="shared" si="43"/>
        <v>0</v>
      </c>
      <c r="U56" s="21">
        <f t="shared" si="40"/>
        <v>0</v>
      </c>
      <c r="V56" s="22">
        <f t="shared" si="41"/>
        <v>0.04</v>
      </c>
      <c r="W56" s="22">
        <f t="shared" si="42"/>
        <v>0.5</v>
      </c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>
      <c r="G57" s="2">
        <v>15.0</v>
      </c>
      <c r="H57" s="2">
        <v>20.0</v>
      </c>
      <c r="I57" s="29" t="s">
        <v>105</v>
      </c>
      <c r="J57" s="21">
        <f t="shared" ref="J57:T57" si="44">COUNTIFS($C:$C,"&lt;"&amp;$H57 ,$C:$C, "&gt;=" &amp;$G57,$D:$D,"&lt;"&amp;J$69 ,$D:$D ,"&gt;=" &amp;J$68)/25
</f>
        <v>0.04</v>
      </c>
      <c r="K57" s="21">
        <f t="shared" si="44"/>
        <v>0</v>
      </c>
      <c r="L57" s="21">
        <f t="shared" si="44"/>
        <v>0</v>
      </c>
      <c r="M57" s="21">
        <f t="shared" si="44"/>
        <v>0</v>
      </c>
      <c r="N57" s="21">
        <f t="shared" si="44"/>
        <v>0</v>
      </c>
      <c r="O57" s="21">
        <f t="shared" si="44"/>
        <v>0</v>
      </c>
      <c r="P57" s="21">
        <f t="shared" si="44"/>
        <v>0</v>
      </c>
      <c r="Q57" s="21">
        <f t="shared" si="44"/>
        <v>0</v>
      </c>
      <c r="R57" s="21">
        <f t="shared" si="44"/>
        <v>0</v>
      </c>
      <c r="S57" s="21">
        <f t="shared" si="44"/>
        <v>0</v>
      </c>
      <c r="T57" s="21">
        <f t="shared" si="44"/>
        <v>0</v>
      </c>
      <c r="U57" s="21">
        <f t="shared" si="40"/>
        <v>0</v>
      </c>
      <c r="V57" s="22">
        <f t="shared" si="41"/>
        <v>0.04</v>
      </c>
      <c r="W57" s="22">
        <f t="shared" si="42"/>
        <v>0.7</v>
      </c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>
      <c r="G58" s="2">
        <v>20.0</v>
      </c>
      <c r="H58" s="2">
        <v>25.0</v>
      </c>
      <c r="I58" s="29" t="s">
        <v>106</v>
      </c>
      <c r="J58" s="21">
        <f t="shared" ref="J58:T58" si="45">COUNTIFS($C:$C,"&lt;"&amp;$H58 ,$C:$C, "&gt;=" &amp;$G58,$D:$D,"&lt;"&amp;J$69 ,$D:$D ,"&gt;=" &amp;J$68)/25
</f>
        <v>0</v>
      </c>
      <c r="K58" s="21">
        <f t="shared" si="45"/>
        <v>0</v>
      </c>
      <c r="L58" s="21">
        <f t="shared" si="45"/>
        <v>0</v>
      </c>
      <c r="M58" s="21">
        <f t="shared" si="45"/>
        <v>0</v>
      </c>
      <c r="N58" s="21">
        <f t="shared" si="45"/>
        <v>0</v>
      </c>
      <c r="O58" s="21">
        <f t="shared" si="45"/>
        <v>0</v>
      </c>
      <c r="P58" s="21">
        <f t="shared" si="45"/>
        <v>0</v>
      </c>
      <c r="Q58" s="21">
        <f t="shared" si="45"/>
        <v>0</v>
      </c>
      <c r="R58" s="21">
        <f t="shared" si="45"/>
        <v>0</v>
      </c>
      <c r="S58" s="21">
        <f t="shared" si="45"/>
        <v>0</v>
      </c>
      <c r="T58" s="21">
        <f t="shared" si="45"/>
        <v>0</v>
      </c>
      <c r="U58" s="21">
        <f t="shared" si="40"/>
        <v>0</v>
      </c>
      <c r="V58" s="22">
        <f t="shared" si="41"/>
        <v>0</v>
      </c>
      <c r="W58" s="22">
        <f t="shared" si="42"/>
        <v>0</v>
      </c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>
      <c r="G59" s="2">
        <v>25.0</v>
      </c>
      <c r="H59" s="2">
        <v>30.0</v>
      </c>
      <c r="I59" s="29" t="s">
        <v>107</v>
      </c>
      <c r="J59" s="21">
        <f t="shared" ref="J59:T59" si="46">COUNTIFS($C:$C,"&lt;"&amp;$H59 ,$C:$C, "&gt;=" &amp;$G59,$D:$D,"&lt;"&amp;J$69 ,$D:$D ,"&gt;=" &amp;J$68)/25
</f>
        <v>0</v>
      </c>
      <c r="K59" s="21">
        <f t="shared" si="46"/>
        <v>0</v>
      </c>
      <c r="L59" s="21">
        <f t="shared" si="46"/>
        <v>0</v>
      </c>
      <c r="M59" s="21">
        <f t="shared" si="46"/>
        <v>0</v>
      </c>
      <c r="N59" s="21">
        <f t="shared" si="46"/>
        <v>0</v>
      </c>
      <c r="O59" s="21">
        <f t="shared" si="46"/>
        <v>0</v>
      </c>
      <c r="P59" s="21">
        <f t="shared" si="46"/>
        <v>0</v>
      </c>
      <c r="Q59" s="21">
        <f t="shared" si="46"/>
        <v>0</v>
      </c>
      <c r="R59" s="21">
        <f t="shared" si="46"/>
        <v>0</v>
      </c>
      <c r="S59" s="21">
        <f t="shared" si="46"/>
        <v>0</v>
      </c>
      <c r="T59" s="21">
        <f t="shared" si="46"/>
        <v>0</v>
      </c>
      <c r="U59" s="21">
        <f t="shared" si="40"/>
        <v>0</v>
      </c>
      <c r="V59" s="22">
        <f t="shared" si="41"/>
        <v>0</v>
      </c>
      <c r="W59" s="22">
        <f t="shared" si="42"/>
        <v>0</v>
      </c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>
      <c r="G60" s="2">
        <v>30.0</v>
      </c>
      <c r="H60" s="2">
        <v>35.0</v>
      </c>
      <c r="I60" s="29" t="s">
        <v>108</v>
      </c>
      <c r="J60" s="21">
        <f t="shared" ref="J60:T60" si="47">COUNTIFS($C:$C,"&lt;"&amp;$H60 ,$C:$C, "&gt;=" &amp;$G60,$D:$D,"&lt;"&amp;J$69 ,$D:$D ,"&gt;=" &amp;J$68)/25
</f>
        <v>0</v>
      </c>
      <c r="K60" s="21">
        <f t="shared" si="47"/>
        <v>0</v>
      </c>
      <c r="L60" s="21">
        <f t="shared" si="47"/>
        <v>0</v>
      </c>
      <c r="M60" s="21">
        <f t="shared" si="47"/>
        <v>0</v>
      </c>
      <c r="N60" s="21">
        <f t="shared" si="47"/>
        <v>0</v>
      </c>
      <c r="O60" s="21">
        <f t="shared" si="47"/>
        <v>0</v>
      </c>
      <c r="P60" s="21">
        <f t="shared" si="47"/>
        <v>0</v>
      </c>
      <c r="Q60" s="21">
        <f t="shared" si="47"/>
        <v>0</v>
      </c>
      <c r="R60" s="21">
        <f t="shared" si="47"/>
        <v>0</v>
      </c>
      <c r="S60" s="21">
        <f t="shared" si="47"/>
        <v>0</v>
      </c>
      <c r="T60" s="21">
        <f t="shared" si="47"/>
        <v>0</v>
      </c>
      <c r="U60" s="21">
        <f t="shared" si="40"/>
        <v>0</v>
      </c>
      <c r="V60" s="22">
        <f t="shared" si="41"/>
        <v>0</v>
      </c>
      <c r="W60" s="22">
        <f t="shared" si="42"/>
        <v>0</v>
      </c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>
      <c r="G61" s="2">
        <v>35.0</v>
      </c>
      <c r="H61" s="2">
        <v>40.0</v>
      </c>
      <c r="I61" s="29" t="s">
        <v>109</v>
      </c>
      <c r="J61" s="21">
        <f t="shared" ref="J61:T61" si="48">COUNTIFS($C:$C,"&lt;"&amp;$H61 ,$C:$C, "&gt;=" &amp;$G61,$D:$D,"&lt;"&amp;J$69 ,$D:$D ,"&gt;=" &amp;J$68)/25
</f>
        <v>0</v>
      </c>
      <c r="K61" s="21">
        <f t="shared" si="48"/>
        <v>0</v>
      </c>
      <c r="L61" s="21">
        <f t="shared" si="48"/>
        <v>0</v>
      </c>
      <c r="M61" s="21">
        <f t="shared" si="48"/>
        <v>0</v>
      </c>
      <c r="N61" s="21">
        <f t="shared" si="48"/>
        <v>0</v>
      </c>
      <c r="O61" s="21">
        <f t="shared" si="48"/>
        <v>0</v>
      </c>
      <c r="P61" s="21">
        <f t="shared" si="48"/>
        <v>0</v>
      </c>
      <c r="Q61" s="21">
        <f t="shared" si="48"/>
        <v>0</v>
      </c>
      <c r="R61" s="21">
        <f t="shared" si="48"/>
        <v>0</v>
      </c>
      <c r="S61" s="21">
        <f t="shared" si="48"/>
        <v>0</v>
      </c>
      <c r="T61" s="21">
        <f t="shared" si="48"/>
        <v>0</v>
      </c>
      <c r="U61" s="21">
        <f t="shared" si="40"/>
        <v>0</v>
      </c>
      <c r="V61" s="22">
        <f t="shared" si="41"/>
        <v>0</v>
      </c>
      <c r="W61" s="22">
        <f t="shared" si="42"/>
        <v>0</v>
      </c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>
      <c r="G62" s="2">
        <v>40.0</v>
      </c>
      <c r="H62" s="2">
        <v>45.0</v>
      </c>
      <c r="I62" s="29" t="s">
        <v>110</v>
      </c>
      <c r="J62" s="21">
        <f t="shared" ref="J62:T62" si="49">COUNTIFS($C:$C,"&lt;"&amp;$H62 ,$C:$C, "&gt;=" &amp;$G62,$D:$D,"&lt;"&amp;J$69 ,$D:$D ,"&gt;=" &amp;J$68)/25
</f>
        <v>0</v>
      </c>
      <c r="K62" s="21">
        <f t="shared" si="49"/>
        <v>0</v>
      </c>
      <c r="L62" s="21">
        <f t="shared" si="49"/>
        <v>0</v>
      </c>
      <c r="M62" s="21">
        <f t="shared" si="49"/>
        <v>0</v>
      </c>
      <c r="N62" s="21">
        <f t="shared" si="49"/>
        <v>0</v>
      </c>
      <c r="O62" s="21">
        <f t="shared" si="49"/>
        <v>0</v>
      </c>
      <c r="P62" s="21">
        <f t="shared" si="49"/>
        <v>0</v>
      </c>
      <c r="Q62" s="21">
        <f t="shared" si="49"/>
        <v>0</v>
      </c>
      <c r="R62" s="21">
        <f t="shared" si="49"/>
        <v>0</v>
      </c>
      <c r="S62" s="21">
        <f t="shared" si="49"/>
        <v>0</v>
      </c>
      <c r="T62" s="21">
        <f t="shared" si="49"/>
        <v>0</v>
      </c>
      <c r="U62" s="21">
        <f t="shared" si="40"/>
        <v>0</v>
      </c>
      <c r="V62" s="22">
        <f t="shared" si="41"/>
        <v>0</v>
      </c>
      <c r="W62" s="22">
        <f t="shared" si="42"/>
        <v>0</v>
      </c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>
      <c r="G63" s="2">
        <v>45.0</v>
      </c>
      <c r="H63" s="2">
        <v>50.0</v>
      </c>
      <c r="I63" s="29" t="s">
        <v>111</v>
      </c>
      <c r="J63" s="21">
        <f t="shared" ref="J63:T63" si="50">COUNTIFS($C:$C,"&lt;"&amp;$H63 ,$C:$C, "&gt;=" &amp;$G63,$D:$D,"&lt;"&amp;J$69 ,$D:$D ,"&gt;=" &amp;J$68)/25
</f>
        <v>0</v>
      </c>
      <c r="K63" s="21">
        <f t="shared" si="50"/>
        <v>0</v>
      </c>
      <c r="L63" s="21">
        <f t="shared" si="50"/>
        <v>0</v>
      </c>
      <c r="M63" s="21">
        <f t="shared" si="50"/>
        <v>0</v>
      </c>
      <c r="N63" s="21">
        <f t="shared" si="50"/>
        <v>0</v>
      </c>
      <c r="O63" s="21">
        <f t="shared" si="50"/>
        <v>0</v>
      </c>
      <c r="P63" s="21">
        <f t="shared" si="50"/>
        <v>0</v>
      </c>
      <c r="Q63" s="21">
        <f t="shared" si="50"/>
        <v>0</v>
      </c>
      <c r="R63" s="21">
        <f t="shared" si="50"/>
        <v>0</v>
      </c>
      <c r="S63" s="21">
        <f t="shared" si="50"/>
        <v>0</v>
      </c>
      <c r="T63" s="21">
        <f t="shared" si="50"/>
        <v>0</v>
      </c>
      <c r="U63" s="21">
        <f t="shared" si="40"/>
        <v>0</v>
      </c>
      <c r="V63" s="22">
        <f t="shared" si="41"/>
        <v>0</v>
      </c>
      <c r="W63" s="22">
        <f t="shared" si="42"/>
        <v>0</v>
      </c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>
      <c r="G64" s="2">
        <v>50.0</v>
      </c>
      <c r="H64" s="2">
        <v>55.0</v>
      </c>
      <c r="I64" s="29" t="s">
        <v>112</v>
      </c>
      <c r="J64" s="21">
        <f t="shared" ref="J64:T64" si="51">COUNTIFS($C:$C,"&lt;"&amp;$H64 ,$C:$C, "&gt;=" &amp;$G64,$D:$D,"&lt;"&amp;J$69 ,$D:$D ,"&gt;=" &amp;J$68)/25
</f>
        <v>0</v>
      </c>
      <c r="K64" s="21">
        <f t="shared" si="51"/>
        <v>0</v>
      </c>
      <c r="L64" s="21">
        <f t="shared" si="51"/>
        <v>0</v>
      </c>
      <c r="M64" s="21">
        <f t="shared" si="51"/>
        <v>0</v>
      </c>
      <c r="N64" s="21">
        <f t="shared" si="51"/>
        <v>0</v>
      </c>
      <c r="O64" s="21">
        <f t="shared" si="51"/>
        <v>0</v>
      </c>
      <c r="P64" s="21">
        <f t="shared" si="51"/>
        <v>0</v>
      </c>
      <c r="Q64" s="21">
        <f t="shared" si="51"/>
        <v>0</v>
      </c>
      <c r="R64" s="21">
        <f t="shared" si="51"/>
        <v>0</v>
      </c>
      <c r="S64" s="21">
        <f t="shared" si="51"/>
        <v>0</v>
      </c>
      <c r="T64" s="21">
        <f t="shared" si="51"/>
        <v>0</v>
      </c>
      <c r="U64" s="21">
        <f t="shared" si="40"/>
        <v>0</v>
      </c>
      <c r="V64" s="22">
        <f t="shared" si="41"/>
        <v>0</v>
      </c>
      <c r="W64" s="22">
        <f t="shared" si="42"/>
        <v>0</v>
      </c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>
      <c r="G65" s="2">
        <v>55.0</v>
      </c>
      <c r="H65" s="2">
        <v>60.0</v>
      </c>
      <c r="I65" s="29" t="s">
        <v>113</v>
      </c>
      <c r="J65" s="21">
        <f t="shared" ref="J65:U65" si="52">COUNTIFS($C:$C,"&lt;"&amp;$H65 ,$C:$C, "&gt;=" &amp;$G65,$D:$D,"&lt;="&amp;J$69 ,$D:$D ,"&gt;=" &amp;J$68)/25
</f>
        <v>0</v>
      </c>
      <c r="K65" s="21">
        <f t="shared" si="52"/>
        <v>0</v>
      </c>
      <c r="L65" s="21">
        <f t="shared" si="52"/>
        <v>0</v>
      </c>
      <c r="M65" s="21">
        <f t="shared" si="52"/>
        <v>0</v>
      </c>
      <c r="N65" s="21">
        <f t="shared" si="52"/>
        <v>0</v>
      </c>
      <c r="O65" s="21">
        <f t="shared" si="52"/>
        <v>0</v>
      </c>
      <c r="P65" s="21">
        <f t="shared" si="52"/>
        <v>0</v>
      </c>
      <c r="Q65" s="21">
        <f t="shared" si="52"/>
        <v>0</v>
      </c>
      <c r="R65" s="21">
        <f t="shared" si="52"/>
        <v>0</v>
      </c>
      <c r="S65" s="21">
        <f t="shared" si="52"/>
        <v>0</v>
      </c>
      <c r="T65" s="21">
        <f t="shared" si="52"/>
        <v>0</v>
      </c>
      <c r="U65" s="21">
        <f t="shared" si="52"/>
        <v>0</v>
      </c>
      <c r="V65" s="22">
        <f t="shared" si="41"/>
        <v>0</v>
      </c>
      <c r="W65" s="22">
        <f t="shared" si="42"/>
        <v>0</v>
      </c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>
      <c r="I66" s="20" t="s">
        <v>99</v>
      </c>
      <c r="J66" s="22">
        <f t="shared" ref="J66:T66" si="53">sum(J54:J65)</f>
        <v>0.44</v>
      </c>
      <c r="K66" s="22">
        <f t="shared" si="53"/>
        <v>0.16</v>
      </c>
      <c r="L66" s="22">
        <f t="shared" si="53"/>
        <v>0.12</v>
      </c>
      <c r="M66" s="22">
        <f t="shared" si="53"/>
        <v>0.04</v>
      </c>
      <c r="N66" s="22">
        <f t="shared" si="53"/>
        <v>0.12</v>
      </c>
      <c r="O66" s="22">
        <f t="shared" si="53"/>
        <v>0.04</v>
      </c>
      <c r="P66" s="22">
        <f t="shared" si="53"/>
        <v>0.04</v>
      </c>
      <c r="Q66" s="22">
        <f t="shared" si="53"/>
        <v>0</v>
      </c>
      <c r="R66" s="22">
        <f t="shared" si="53"/>
        <v>0.04</v>
      </c>
      <c r="S66" s="22">
        <f t="shared" si="53"/>
        <v>0</v>
      </c>
      <c r="T66" s="22">
        <f t="shared" si="53"/>
        <v>0</v>
      </c>
      <c r="U66" s="22">
        <f>COUNTIFS($C:$C,"&lt;"&amp;$H66 ,$C:$C, "&gt;=" &amp;$G66,$D:$D,"&lt;="&amp;U$69 ,$D:$D ,"&gt;=" &amp;U$68)/25
</f>
        <v>0</v>
      </c>
      <c r="V66" s="23">
        <f t="shared" ref="V66:W66" si="54">sum(V54:V65)</f>
        <v>1</v>
      </c>
      <c r="W66" s="24">
        <f t="shared" si="54"/>
        <v>6.5</v>
      </c>
      <c r="X66" s="8"/>
      <c r="Y66" s="8"/>
      <c r="Z66" s="8"/>
      <c r="AA66" s="8"/>
      <c r="AB66" s="8"/>
      <c r="AC66" s="8"/>
      <c r="AD66" s="8"/>
      <c r="AE66" s="8"/>
      <c r="AF66" s="9"/>
      <c r="AG66" s="8"/>
    </row>
    <row r="67">
      <c r="I67" s="17" t="s">
        <v>100</v>
      </c>
      <c r="J67" s="22">
        <f t="shared" ref="J67:U67" si="55">((J68+J69)/2)*J66</f>
        <v>1.1</v>
      </c>
      <c r="K67" s="22">
        <f t="shared" si="55"/>
        <v>1.2</v>
      </c>
      <c r="L67" s="22">
        <f t="shared" si="55"/>
        <v>1.5</v>
      </c>
      <c r="M67" s="22">
        <f t="shared" si="55"/>
        <v>0.7</v>
      </c>
      <c r="N67" s="22">
        <f t="shared" si="55"/>
        <v>2.7</v>
      </c>
      <c r="O67" s="22">
        <f t="shared" si="55"/>
        <v>1.1</v>
      </c>
      <c r="P67" s="22">
        <f t="shared" si="55"/>
        <v>1.3</v>
      </c>
      <c r="Q67" s="22">
        <f t="shared" si="55"/>
        <v>0</v>
      </c>
      <c r="R67" s="22">
        <f t="shared" si="55"/>
        <v>1.7</v>
      </c>
      <c r="S67" s="22">
        <f t="shared" si="55"/>
        <v>0</v>
      </c>
      <c r="T67" s="22">
        <f t="shared" si="55"/>
        <v>0</v>
      </c>
      <c r="U67" s="22">
        <f t="shared" si="55"/>
        <v>0</v>
      </c>
      <c r="V67" s="24">
        <f>sum(J67:U67)</f>
        <v>11.3</v>
      </c>
      <c r="W67" s="23"/>
      <c r="X67" s="8"/>
      <c r="Y67" s="8"/>
      <c r="Z67" s="8"/>
      <c r="AA67" s="8"/>
      <c r="AB67" s="8"/>
      <c r="AC67" s="8"/>
      <c r="AD67" s="8"/>
      <c r="AE67" s="8"/>
      <c r="AF67" s="8"/>
      <c r="AG67" s="9"/>
    </row>
    <row r="68">
      <c r="J68" s="2">
        <v>0.0</v>
      </c>
      <c r="K68" s="2">
        <v>5.0</v>
      </c>
      <c r="L68" s="2">
        <v>10.0</v>
      </c>
      <c r="M68" s="2">
        <v>15.0</v>
      </c>
      <c r="N68" s="2">
        <v>20.0</v>
      </c>
      <c r="O68" s="2">
        <v>25.0</v>
      </c>
      <c r="P68" s="2">
        <v>30.0</v>
      </c>
      <c r="Q68" s="2">
        <v>35.0</v>
      </c>
      <c r="R68" s="2">
        <v>40.0</v>
      </c>
      <c r="S68" s="2">
        <v>45.0</v>
      </c>
      <c r="T68" s="2">
        <v>50.0</v>
      </c>
      <c r="U68" s="2">
        <v>55.0</v>
      </c>
    </row>
    <row r="69">
      <c r="J69" s="2">
        <v>5.0</v>
      </c>
      <c r="K69" s="2">
        <v>10.0</v>
      </c>
      <c r="L69" s="2">
        <v>15.0</v>
      </c>
      <c r="M69" s="2">
        <v>20.0</v>
      </c>
      <c r="N69" s="2">
        <v>25.0</v>
      </c>
      <c r="O69" s="2">
        <v>30.0</v>
      </c>
      <c r="P69" s="2">
        <v>35.0</v>
      </c>
      <c r="Q69" s="2">
        <v>40.0</v>
      </c>
      <c r="R69" s="2">
        <v>45.0</v>
      </c>
      <c r="S69" s="2">
        <v>50.0</v>
      </c>
      <c r="T69" s="2">
        <v>55.0</v>
      </c>
      <c r="U69" s="2">
        <v>60.0</v>
      </c>
    </row>
    <row r="71">
      <c r="I71" s="25" t="s">
        <v>114</v>
      </c>
    </row>
    <row r="72">
      <c r="I72" s="17" t="s">
        <v>96</v>
      </c>
      <c r="J72" s="19" t="s">
        <v>115</v>
      </c>
      <c r="K72" s="19" t="s">
        <v>116</v>
      </c>
      <c r="L72" s="19" t="s">
        <v>117</v>
      </c>
      <c r="M72" s="19" t="s">
        <v>118</v>
      </c>
      <c r="N72" s="19" t="s">
        <v>119</v>
      </c>
      <c r="O72" s="19" t="s">
        <v>120</v>
      </c>
      <c r="P72" s="19" t="s">
        <v>121</v>
      </c>
      <c r="Q72" s="19" t="s">
        <v>122</v>
      </c>
      <c r="R72" s="19" t="s">
        <v>123</v>
      </c>
      <c r="S72" s="19" t="s">
        <v>124</v>
      </c>
      <c r="T72" s="20" t="s">
        <v>97</v>
      </c>
      <c r="U72" s="17" t="s">
        <v>98</v>
      </c>
    </row>
    <row r="73">
      <c r="I73" s="19">
        <v>0.0</v>
      </c>
      <c r="J73" s="21">
        <f t="shared" ref="J73:R73" si="56">COUNTIFS($E$2:$E$26,"="&amp;$I73 ,$G$2:$G$26,"&lt;"&amp;J$89 ,$G$2:$G$26 ,"&gt;=" &amp;J$88)/25
</f>
        <v>0</v>
      </c>
      <c r="K73" s="21">
        <f t="shared" si="56"/>
        <v>0</v>
      </c>
      <c r="L73" s="21">
        <f t="shared" si="56"/>
        <v>0</v>
      </c>
      <c r="M73" s="21">
        <f t="shared" si="56"/>
        <v>0</v>
      </c>
      <c r="N73" s="21">
        <f t="shared" si="56"/>
        <v>0</v>
      </c>
      <c r="O73" s="21">
        <f t="shared" si="56"/>
        <v>0</v>
      </c>
      <c r="P73" s="21">
        <f t="shared" si="56"/>
        <v>0</v>
      </c>
      <c r="Q73" s="21">
        <f t="shared" si="56"/>
        <v>0</v>
      </c>
      <c r="R73" s="21">
        <f t="shared" si="56"/>
        <v>0</v>
      </c>
      <c r="S73" s="21">
        <f t="shared" ref="S73:S84" si="58">COUNTIFS($E$2:$E$26,"="&amp;$I74 ,$G$2:$G$26,"&lt;="&amp;S$89 ,$G$2:$G$26 ,"&gt;=" &amp;S$88)/25
</f>
        <v>0</v>
      </c>
      <c r="T73" s="22">
        <f t="shared" ref="T73:T85" si="59">sum(J73:S73)</f>
        <v>0</v>
      </c>
      <c r="U73" s="22">
        <f t="shared" ref="U73:U85" si="60">I73*T73</f>
        <v>0</v>
      </c>
    </row>
    <row r="74">
      <c r="I74" s="19">
        <v>1.0</v>
      </c>
      <c r="J74" s="21">
        <f t="shared" ref="J74:R74" si="57">COUNTIFS($E$2:$E$26,"="&amp;$I74 ,$G$2:$G$26,"&lt;"&amp;J$89 ,$G$2:$G$26 ,"&gt;=" &amp;J$88)/25
</f>
        <v>0</v>
      </c>
      <c r="K74" s="21">
        <f t="shared" si="57"/>
        <v>0</v>
      </c>
      <c r="L74" s="21">
        <f t="shared" si="57"/>
        <v>0</v>
      </c>
      <c r="M74" s="21">
        <f t="shared" si="57"/>
        <v>0.04</v>
      </c>
      <c r="N74" s="21">
        <f t="shared" si="57"/>
        <v>0</v>
      </c>
      <c r="O74" s="21">
        <f t="shared" si="57"/>
        <v>0</v>
      </c>
      <c r="P74" s="21">
        <f t="shared" si="57"/>
        <v>0</v>
      </c>
      <c r="Q74" s="21">
        <f t="shared" si="57"/>
        <v>0</v>
      </c>
      <c r="R74" s="21">
        <f t="shared" si="57"/>
        <v>0</v>
      </c>
      <c r="S74" s="21">
        <f t="shared" si="58"/>
        <v>0</v>
      </c>
      <c r="T74" s="22">
        <f t="shared" si="59"/>
        <v>0.04</v>
      </c>
      <c r="U74" s="22">
        <f t="shared" si="60"/>
        <v>0.04</v>
      </c>
    </row>
    <row r="75">
      <c r="I75" s="19">
        <v>2.0</v>
      </c>
      <c r="J75" s="21">
        <f t="shared" ref="J75:R75" si="61">COUNTIFS($E$2:$E$26,"="&amp;$I75 ,$G$2:$G$26,"&lt;"&amp;J$89 ,$G$2:$G$26 ,"&gt;=" &amp;J$88)/25
</f>
        <v>0</v>
      </c>
      <c r="K75" s="21">
        <f t="shared" si="61"/>
        <v>0.12</v>
      </c>
      <c r="L75" s="21">
        <f t="shared" si="61"/>
        <v>0</v>
      </c>
      <c r="M75" s="21">
        <f t="shared" si="61"/>
        <v>0</v>
      </c>
      <c r="N75" s="21">
        <f t="shared" si="61"/>
        <v>0</v>
      </c>
      <c r="O75" s="21">
        <f t="shared" si="61"/>
        <v>0</v>
      </c>
      <c r="P75" s="21">
        <f t="shared" si="61"/>
        <v>0</v>
      </c>
      <c r="Q75" s="21">
        <f t="shared" si="61"/>
        <v>0</v>
      </c>
      <c r="R75" s="21">
        <f t="shared" si="61"/>
        <v>0</v>
      </c>
      <c r="S75" s="21">
        <f t="shared" si="58"/>
        <v>0</v>
      </c>
      <c r="T75" s="22">
        <f t="shared" si="59"/>
        <v>0.12</v>
      </c>
      <c r="U75" s="22">
        <f t="shared" si="60"/>
        <v>0.24</v>
      </c>
    </row>
    <row r="76">
      <c r="I76" s="19">
        <v>3.0</v>
      </c>
      <c r="J76" s="21">
        <f t="shared" ref="J76:R76" si="62">COUNTIFS($E$2:$E$26,"="&amp;$I76 ,$G$2:$G$26,"&lt;"&amp;J$89 ,$G$2:$G$26 ,"&gt;=" &amp;J$88)/25
</f>
        <v>0</v>
      </c>
      <c r="K76" s="21">
        <f t="shared" si="62"/>
        <v>0.08</v>
      </c>
      <c r="L76" s="21">
        <f t="shared" si="62"/>
        <v>0.16</v>
      </c>
      <c r="M76" s="21">
        <f t="shared" si="62"/>
        <v>0</v>
      </c>
      <c r="N76" s="21">
        <f t="shared" si="62"/>
        <v>0.04</v>
      </c>
      <c r="O76" s="21">
        <f t="shared" si="62"/>
        <v>0</v>
      </c>
      <c r="P76" s="21">
        <f t="shared" si="62"/>
        <v>0</v>
      </c>
      <c r="Q76" s="21">
        <f t="shared" si="62"/>
        <v>0</v>
      </c>
      <c r="R76" s="21">
        <f t="shared" si="62"/>
        <v>0</v>
      </c>
      <c r="S76" s="21">
        <f t="shared" si="58"/>
        <v>0</v>
      </c>
      <c r="T76" s="22">
        <f t="shared" si="59"/>
        <v>0.28</v>
      </c>
      <c r="U76" s="22">
        <f t="shared" si="60"/>
        <v>0.84</v>
      </c>
    </row>
    <row r="77">
      <c r="I77" s="19">
        <v>4.0</v>
      </c>
      <c r="J77" s="21">
        <f t="shared" ref="J77:R77" si="63">COUNTIFS($E$2:$E$26,"="&amp;$I77 ,$G$2:$G$26,"&lt;"&amp;J$89 ,$G$2:$G$26 ,"&gt;=" &amp;J$88)/25
</f>
        <v>0</v>
      </c>
      <c r="K77" s="21">
        <f t="shared" si="63"/>
        <v>0.04</v>
      </c>
      <c r="L77" s="21">
        <f t="shared" si="63"/>
        <v>0</v>
      </c>
      <c r="M77" s="21">
        <f t="shared" si="63"/>
        <v>0</v>
      </c>
      <c r="N77" s="21">
        <f t="shared" si="63"/>
        <v>0</v>
      </c>
      <c r="O77" s="21">
        <f t="shared" si="63"/>
        <v>0</v>
      </c>
      <c r="P77" s="21">
        <f t="shared" si="63"/>
        <v>0</v>
      </c>
      <c r="Q77" s="21">
        <f t="shared" si="63"/>
        <v>0</v>
      </c>
      <c r="R77" s="21">
        <f t="shared" si="63"/>
        <v>0</v>
      </c>
      <c r="S77" s="21">
        <f t="shared" si="58"/>
        <v>0</v>
      </c>
      <c r="T77" s="22">
        <f t="shared" si="59"/>
        <v>0.04</v>
      </c>
      <c r="U77" s="22">
        <f t="shared" si="60"/>
        <v>0.16</v>
      </c>
    </row>
    <row r="78">
      <c r="I78" s="19">
        <v>5.0</v>
      </c>
      <c r="J78" s="21">
        <f t="shared" ref="J78:R78" si="64">COUNTIFS($E$2:$E$26,"="&amp;$I78 ,$G$2:$G$26,"&lt;"&amp;J$89 ,$G$2:$G$26 ,"&gt;=" &amp;J$88)/25
</f>
        <v>0</v>
      </c>
      <c r="K78" s="21">
        <f t="shared" si="64"/>
        <v>0</v>
      </c>
      <c r="L78" s="21">
        <f t="shared" si="64"/>
        <v>0.08</v>
      </c>
      <c r="M78" s="21">
        <f t="shared" si="64"/>
        <v>0</v>
      </c>
      <c r="N78" s="21">
        <f t="shared" si="64"/>
        <v>0</v>
      </c>
      <c r="O78" s="21">
        <f t="shared" si="64"/>
        <v>0.04</v>
      </c>
      <c r="P78" s="21">
        <f t="shared" si="64"/>
        <v>0</v>
      </c>
      <c r="Q78" s="21">
        <f t="shared" si="64"/>
        <v>0</v>
      </c>
      <c r="R78" s="21">
        <f t="shared" si="64"/>
        <v>0</v>
      </c>
      <c r="S78" s="21">
        <f t="shared" si="58"/>
        <v>0.08</v>
      </c>
      <c r="T78" s="22">
        <f t="shared" si="59"/>
        <v>0.2</v>
      </c>
      <c r="U78" s="22">
        <f t="shared" si="60"/>
        <v>1</v>
      </c>
    </row>
    <row r="79">
      <c r="I79" s="19">
        <v>6.0</v>
      </c>
      <c r="J79" s="21">
        <f t="shared" ref="J79:R79" si="65">COUNTIFS($E$2:$E$26,"="&amp;$I79 ,$G$2:$G$26,"&lt;"&amp;J$89 ,$G$2:$G$26 ,"&gt;=" &amp;J$88)/25
</f>
        <v>0</v>
      </c>
      <c r="K79" s="21">
        <f t="shared" si="65"/>
        <v>0.04</v>
      </c>
      <c r="L79" s="21">
        <f t="shared" si="65"/>
        <v>0</v>
      </c>
      <c r="M79" s="21">
        <f t="shared" si="65"/>
        <v>0</v>
      </c>
      <c r="N79" s="21">
        <f t="shared" si="65"/>
        <v>0</v>
      </c>
      <c r="O79" s="21">
        <f t="shared" si="65"/>
        <v>0</v>
      </c>
      <c r="P79" s="21">
        <f t="shared" si="65"/>
        <v>0</v>
      </c>
      <c r="Q79" s="21">
        <f t="shared" si="65"/>
        <v>0</v>
      </c>
      <c r="R79" s="21">
        <f t="shared" si="65"/>
        <v>0</v>
      </c>
      <c r="S79" s="21">
        <f t="shared" si="58"/>
        <v>0.12</v>
      </c>
      <c r="T79" s="22">
        <f t="shared" si="59"/>
        <v>0.16</v>
      </c>
      <c r="U79" s="22">
        <f t="shared" si="60"/>
        <v>0.96</v>
      </c>
    </row>
    <row r="80">
      <c r="I80" s="19">
        <v>7.0</v>
      </c>
      <c r="J80" s="21">
        <f t="shared" ref="J80:R80" si="66">COUNTIFS($E$2:$E$26,"="&amp;$I80 ,$G$2:$G$26,"&lt;"&amp;J$89 ,$G$2:$G$26 ,"&gt;=" &amp;J$88)/25
</f>
        <v>0</v>
      </c>
      <c r="K80" s="21">
        <f t="shared" si="66"/>
        <v>0.08</v>
      </c>
      <c r="L80" s="21">
        <f t="shared" si="66"/>
        <v>0</v>
      </c>
      <c r="M80" s="21">
        <f t="shared" si="66"/>
        <v>0</v>
      </c>
      <c r="N80" s="21">
        <f t="shared" si="66"/>
        <v>0</v>
      </c>
      <c r="O80" s="21">
        <f t="shared" si="66"/>
        <v>0</v>
      </c>
      <c r="P80" s="21">
        <f t="shared" si="66"/>
        <v>0</v>
      </c>
      <c r="Q80" s="21">
        <f t="shared" si="66"/>
        <v>0</v>
      </c>
      <c r="R80" s="21">
        <f t="shared" si="66"/>
        <v>0</v>
      </c>
      <c r="S80" s="21">
        <f t="shared" si="58"/>
        <v>0</v>
      </c>
      <c r="T80" s="22">
        <f t="shared" si="59"/>
        <v>0.08</v>
      </c>
      <c r="U80" s="22">
        <f t="shared" si="60"/>
        <v>0.56</v>
      </c>
    </row>
    <row r="81">
      <c r="I81" s="19">
        <v>8.0</v>
      </c>
      <c r="J81" s="21">
        <f t="shared" ref="J81:R81" si="67">COUNTIFS($E$2:$E$26,"="&amp;$I81 ,$G$2:$G$26,"&lt;"&amp;J$89 ,$G$2:$G$26 ,"&gt;=" &amp;J$88)/25
</f>
        <v>0</v>
      </c>
      <c r="K81" s="21">
        <f t="shared" si="67"/>
        <v>0</v>
      </c>
      <c r="L81" s="21">
        <f t="shared" si="67"/>
        <v>0</v>
      </c>
      <c r="M81" s="21">
        <f t="shared" si="67"/>
        <v>0</v>
      </c>
      <c r="N81" s="21">
        <f t="shared" si="67"/>
        <v>0</v>
      </c>
      <c r="O81" s="21">
        <f t="shared" si="67"/>
        <v>0</v>
      </c>
      <c r="P81" s="21">
        <f t="shared" si="67"/>
        <v>0</v>
      </c>
      <c r="Q81" s="21">
        <f t="shared" si="67"/>
        <v>0</v>
      </c>
      <c r="R81" s="21">
        <f t="shared" si="67"/>
        <v>0</v>
      </c>
      <c r="S81" s="21">
        <f t="shared" si="58"/>
        <v>0</v>
      </c>
      <c r="T81" s="22">
        <f t="shared" si="59"/>
        <v>0</v>
      </c>
      <c r="U81" s="22">
        <f t="shared" si="60"/>
        <v>0</v>
      </c>
    </row>
    <row r="82">
      <c r="I82" s="19">
        <v>9.0</v>
      </c>
      <c r="J82" s="21">
        <f t="shared" ref="J82:R82" si="68">COUNTIFS($E$2:$E$26,"="&amp;$I82 ,$G$2:$G$26,"&lt;"&amp;J$89 ,$G$2:$G$26 ,"&gt;=" &amp;J$88)/25
</f>
        <v>0</v>
      </c>
      <c r="K82" s="21">
        <f t="shared" si="68"/>
        <v>0</v>
      </c>
      <c r="L82" s="21">
        <f t="shared" si="68"/>
        <v>0</v>
      </c>
      <c r="M82" s="21">
        <f t="shared" si="68"/>
        <v>0</v>
      </c>
      <c r="N82" s="21">
        <f t="shared" si="68"/>
        <v>0</v>
      </c>
      <c r="O82" s="21">
        <f t="shared" si="68"/>
        <v>0</v>
      </c>
      <c r="P82" s="21">
        <f t="shared" si="68"/>
        <v>0</v>
      </c>
      <c r="Q82" s="21">
        <f t="shared" si="68"/>
        <v>0</v>
      </c>
      <c r="R82" s="21">
        <f t="shared" si="68"/>
        <v>0</v>
      </c>
      <c r="S82" s="21">
        <f t="shared" si="58"/>
        <v>0</v>
      </c>
      <c r="T82" s="22">
        <f t="shared" si="59"/>
        <v>0</v>
      </c>
      <c r="U82" s="22">
        <f t="shared" si="60"/>
        <v>0</v>
      </c>
    </row>
    <row r="83">
      <c r="I83" s="19">
        <v>10.0</v>
      </c>
      <c r="J83" s="21">
        <f t="shared" ref="J83:R83" si="69">COUNTIFS($E$2:$E$26,"="&amp;$I83 ,$G$2:$G$26,"&lt;"&amp;J$89 ,$G$2:$G$26 ,"&gt;=" &amp;J$88)/25
</f>
        <v>0</v>
      </c>
      <c r="K83" s="21">
        <f t="shared" si="69"/>
        <v>0.04</v>
      </c>
      <c r="L83" s="21">
        <f t="shared" si="69"/>
        <v>0</v>
      </c>
      <c r="M83" s="21">
        <f t="shared" si="69"/>
        <v>0</v>
      </c>
      <c r="N83" s="21">
        <f t="shared" si="69"/>
        <v>0</v>
      </c>
      <c r="O83" s="21">
        <f t="shared" si="69"/>
        <v>0</v>
      </c>
      <c r="P83" s="21">
        <f t="shared" si="69"/>
        <v>0</v>
      </c>
      <c r="Q83" s="21">
        <f t="shared" si="69"/>
        <v>0</v>
      </c>
      <c r="R83" s="21">
        <f t="shared" si="69"/>
        <v>0</v>
      </c>
      <c r="S83" s="21">
        <f t="shared" si="58"/>
        <v>0</v>
      </c>
      <c r="T83" s="22">
        <f t="shared" si="59"/>
        <v>0.04</v>
      </c>
      <c r="U83" s="22">
        <f t="shared" si="60"/>
        <v>0.4</v>
      </c>
    </row>
    <row r="84">
      <c r="I84" s="19">
        <v>11.0</v>
      </c>
      <c r="J84" s="21">
        <f t="shared" ref="J84:R84" si="70">COUNTIFS($E$2:$E$26,"="&amp;$I84 ,$G$2:$G$26,"&lt;"&amp;J$89 ,$G$2:$G$26 ,"&gt;=" &amp;J$88)/25
</f>
        <v>0</v>
      </c>
      <c r="K84" s="21">
        <f t="shared" si="70"/>
        <v>0</v>
      </c>
      <c r="L84" s="21">
        <f t="shared" si="70"/>
        <v>0</v>
      </c>
      <c r="M84" s="21">
        <f t="shared" si="70"/>
        <v>0</v>
      </c>
      <c r="N84" s="21">
        <f t="shared" si="70"/>
        <v>0</v>
      </c>
      <c r="O84" s="21">
        <f t="shared" si="70"/>
        <v>0</v>
      </c>
      <c r="P84" s="21">
        <f t="shared" si="70"/>
        <v>0</v>
      </c>
      <c r="Q84" s="21">
        <f t="shared" si="70"/>
        <v>0</v>
      </c>
      <c r="R84" s="21">
        <f t="shared" si="70"/>
        <v>0</v>
      </c>
      <c r="S84" s="21">
        <f t="shared" si="58"/>
        <v>0</v>
      </c>
      <c r="T84" s="22">
        <f t="shared" si="59"/>
        <v>0</v>
      </c>
      <c r="U84" s="22">
        <f t="shared" si="60"/>
        <v>0</v>
      </c>
    </row>
    <row r="85">
      <c r="I85" s="19">
        <v>12.0</v>
      </c>
      <c r="J85" s="21">
        <f t="shared" ref="J85:S85" si="71">COUNTIFS($E$2:$E$26,"="&amp;$I85 ,$G$2:$G$26,"&lt;="&amp;J$89 ,$G$2:$G$26 ,"&gt;=" &amp;J$88)/25
</f>
        <v>0</v>
      </c>
      <c r="K85" s="21">
        <f t="shared" si="71"/>
        <v>0</v>
      </c>
      <c r="L85" s="21">
        <f t="shared" si="71"/>
        <v>0</v>
      </c>
      <c r="M85" s="21">
        <f t="shared" si="71"/>
        <v>0.04</v>
      </c>
      <c r="N85" s="21">
        <f t="shared" si="71"/>
        <v>0</v>
      </c>
      <c r="O85" s="21">
        <f t="shared" si="71"/>
        <v>0</v>
      </c>
      <c r="P85" s="21">
        <f t="shared" si="71"/>
        <v>0</v>
      </c>
      <c r="Q85" s="21">
        <f t="shared" si="71"/>
        <v>0</v>
      </c>
      <c r="R85" s="21">
        <f t="shared" si="71"/>
        <v>0</v>
      </c>
      <c r="S85" s="21">
        <f t="shared" si="71"/>
        <v>0</v>
      </c>
      <c r="T85" s="22">
        <f t="shared" si="59"/>
        <v>0.04</v>
      </c>
      <c r="U85" s="22">
        <f t="shared" si="60"/>
        <v>0.48</v>
      </c>
    </row>
    <row r="86">
      <c r="I86" s="20" t="s">
        <v>99</v>
      </c>
      <c r="J86" s="22">
        <f t="shared" ref="J86:U86" si="72">sum(J73:J85)</f>
        <v>0</v>
      </c>
      <c r="K86" s="22">
        <f t="shared" si="72"/>
        <v>0.4</v>
      </c>
      <c r="L86" s="22">
        <f t="shared" si="72"/>
        <v>0.24</v>
      </c>
      <c r="M86" s="22">
        <f t="shared" si="72"/>
        <v>0.08</v>
      </c>
      <c r="N86" s="22">
        <f t="shared" si="72"/>
        <v>0.04</v>
      </c>
      <c r="O86" s="22">
        <f t="shared" si="72"/>
        <v>0.04</v>
      </c>
      <c r="P86" s="22">
        <f t="shared" si="72"/>
        <v>0</v>
      </c>
      <c r="Q86" s="22">
        <f t="shared" si="72"/>
        <v>0</v>
      </c>
      <c r="R86" s="22">
        <f t="shared" si="72"/>
        <v>0</v>
      </c>
      <c r="S86" s="22">
        <f t="shared" si="72"/>
        <v>0.2</v>
      </c>
      <c r="T86" s="23">
        <f t="shared" si="72"/>
        <v>1</v>
      </c>
      <c r="U86" s="24">
        <f t="shared" si="72"/>
        <v>4.68</v>
      </c>
    </row>
    <row r="87">
      <c r="I87" s="17" t="s">
        <v>100</v>
      </c>
      <c r="J87" s="22">
        <f t="shared" ref="J87:S87" si="73">((J88+J89)/2)*J86</f>
        <v>0</v>
      </c>
      <c r="K87" s="22">
        <f t="shared" si="73"/>
        <v>18</v>
      </c>
      <c r="L87" s="22">
        <f t="shared" si="73"/>
        <v>18</v>
      </c>
      <c r="M87" s="22">
        <f t="shared" si="73"/>
        <v>8.4</v>
      </c>
      <c r="N87" s="22">
        <f t="shared" si="73"/>
        <v>5.4</v>
      </c>
      <c r="O87" s="22">
        <f t="shared" si="73"/>
        <v>6.6</v>
      </c>
      <c r="P87" s="22">
        <f t="shared" si="73"/>
        <v>0</v>
      </c>
      <c r="Q87" s="22">
        <f t="shared" si="73"/>
        <v>0</v>
      </c>
      <c r="R87" s="22">
        <f t="shared" si="73"/>
        <v>0</v>
      </c>
      <c r="S87" s="22">
        <f t="shared" si="73"/>
        <v>57</v>
      </c>
      <c r="T87" s="24">
        <f>sum(J87:S87)</f>
        <v>113.4</v>
      </c>
      <c r="U87" s="23"/>
    </row>
    <row r="88">
      <c r="J88" s="2">
        <v>0.0</v>
      </c>
      <c r="K88" s="2">
        <v>30.0</v>
      </c>
      <c r="L88" s="2">
        <v>60.0</v>
      </c>
      <c r="M88" s="2">
        <v>90.0</v>
      </c>
      <c r="N88" s="2">
        <v>120.0</v>
      </c>
      <c r="O88" s="2">
        <v>150.0</v>
      </c>
      <c r="P88" s="2">
        <v>180.0</v>
      </c>
      <c r="Q88" s="2">
        <v>210.0</v>
      </c>
      <c r="R88" s="2">
        <v>240.0</v>
      </c>
      <c r="S88" s="2">
        <v>270.0</v>
      </c>
    </row>
    <row r="89">
      <c r="J89" s="2">
        <v>30.0</v>
      </c>
      <c r="K89" s="2">
        <v>60.0</v>
      </c>
      <c r="L89" s="2">
        <v>90.0</v>
      </c>
      <c r="M89" s="2">
        <v>120.0</v>
      </c>
      <c r="N89" s="2">
        <v>150.0</v>
      </c>
      <c r="O89" s="2">
        <v>180.0</v>
      </c>
      <c r="P89" s="2">
        <v>210.0</v>
      </c>
      <c r="Q89" s="2">
        <v>240.0</v>
      </c>
      <c r="R89" s="2">
        <v>270.0</v>
      </c>
      <c r="S89" s="2">
        <v>300.0</v>
      </c>
    </row>
    <row r="91">
      <c r="I91" s="25" t="s">
        <v>125</v>
      </c>
    </row>
    <row r="92">
      <c r="I92" s="17" t="s">
        <v>96</v>
      </c>
      <c r="J92" s="19" t="s">
        <v>115</v>
      </c>
      <c r="K92" s="19" t="s">
        <v>116</v>
      </c>
      <c r="L92" s="19" t="s">
        <v>117</v>
      </c>
      <c r="M92" s="19" t="s">
        <v>118</v>
      </c>
      <c r="N92" s="19" t="s">
        <v>119</v>
      </c>
      <c r="O92" s="19" t="s">
        <v>120</v>
      </c>
      <c r="P92" s="19" t="s">
        <v>121</v>
      </c>
      <c r="Q92" s="19" t="s">
        <v>122</v>
      </c>
      <c r="R92" s="19" t="s">
        <v>123</v>
      </c>
      <c r="S92" s="19" t="s">
        <v>124</v>
      </c>
      <c r="T92" s="20" t="s">
        <v>97</v>
      </c>
      <c r="U92" s="17" t="s">
        <v>98</v>
      </c>
    </row>
    <row r="93">
      <c r="G93" s="2">
        <v>0.0</v>
      </c>
      <c r="H93" s="2">
        <v>1000.0</v>
      </c>
      <c r="I93" s="19" t="s">
        <v>126</v>
      </c>
      <c r="J93" s="30">
        <f t="shared" ref="J93:R93" si="74">COUNTIFS($F$2:$F$26,"&lt;"&amp;$H93 ,$F$2:$F$26, "&gt;=" &amp;$G93,$G$2:$G$26,"&lt;"&amp;J$111 ,$G$2:$G$26 ,"&gt;=" &amp;J$110)/25
</f>
        <v>0</v>
      </c>
      <c r="K93" s="30">
        <f t="shared" si="74"/>
        <v>0.12</v>
      </c>
      <c r="L93" s="30">
        <f t="shared" si="74"/>
        <v>0.04</v>
      </c>
      <c r="M93" s="30">
        <f t="shared" si="74"/>
        <v>0.04</v>
      </c>
      <c r="N93" s="30">
        <f t="shared" si="74"/>
        <v>0</v>
      </c>
      <c r="O93" s="30">
        <f t="shared" si="74"/>
        <v>0</v>
      </c>
      <c r="P93" s="30">
        <f t="shared" si="74"/>
        <v>0</v>
      </c>
      <c r="Q93" s="30">
        <f t="shared" si="74"/>
        <v>0</v>
      </c>
      <c r="R93" s="30">
        <f t="shared" si="74"/>
        <v>0</v>
      </c>
      <c r="S93" s="30">
        <f t="shared" ref="S93:S106" si="76">COUNTIFS($F$2:$F$26,"&lt;"&amp;$H93 ,$F$2:$F$26, "&gt;=" &amp;$G93,$G$2:$G$26,"&lt;="&amp;S$111 ,$G$2:$G$26 ,"&gt;=" &amp;S$110)/25
</f>
        <v>0</v>
      </c>
      <c r="T93" s="31">
        <f t="shared" ref="T93:T107" si="77">sum(J93:S93)</f>
        <v>0.2</v>
      </c>
      <c r="U93" s="22">
        <f t="shared" ref="U93:U107" si="78">((G93+H93)/2)*T93</f>
        <v>100</v>
      </c>
    </row>
    <row r="94">
      <c r="G94" s="2">
        <v>1000.0</v>
      </c>
      <c r="H94" s="2">
        <v>2000.0</v>
      </c>
      <c r="I94" s="19" t="s">
        <v>127</v>
      </c>
      <c r="J94" s="30">
        <f t="shared" ref="J94:R94" si="75">COUNTIFS($F$2:$F$26,"&lt;"&amp;$H94 ,$F$2:$F$26, "&gt;=" &amp;$G94,$G$2:$G$26,"&lt;"&amp;J$111 ,$G$2:$G$26 ,"&gt;=" &amp;J$110)/25
</f>
        <v>0</v>
      </c>
      <c r="K94" s="30">
        <f t="shared" si="75"/>
        <v>0.16</v>
      </c>
      <c r="L94" s="30">
        <f t="shared" si="75"/>
        <v>0.08</v>
      </c>
      <c r="M94" s="30">
        <f t="shared" si="75"/>
        <v>0.04</v>
      </c>
      <c r="N94" s="30">
        <f t="shared" si="75"/>
        <v>0</v>
      </c>
      <c r="O94" s="30">
        <f t="shared" si="75"/>
        <v>0.04</v>
      </c>
      <c r="P94" s="30">
        <f t="shared" si="75"/>
        <v>0</v>
      </c>
      <c r="Q94" s="30">
        <f t="shared" si="75"/>
        <v>0</v>
      </c>
      <c r="R94" s="30">
        <f t="shared" si="75"/>
        <v>0</v>
      </c>
      <c r="S94" s="30">
        <f t="shared" si="76"/>
        <v>0</v>
      </c>
      <c r="T94" s="22">
        <f t="shared" si="77"/>
        <v>0.32</v>
      </c>
      <c r="U94" s="22">
        <f t="shared" si="78"/>
        <v>480</v>
      </c>
    </row>
    <row r="95">
      <c r="G95" s="2">
        <v>2000.0</v>
      </c>
      <c r="H95" s="2">
        <v>3000.0</v>
      </c>
      <c r="I95" s="19" t="s">
        <v>128</v>
      </c>
      <c r="J95" s="30">
        <f t="shared" ref="J95:R95" si="79">COUNTIFS($F$2:$F$26,"&lt;"&amp;$H95 ,$F$2:$F$26, "&gt;=" &amp;$G95,$G$2:$G$26,"&lt;"&amp;J$111 ,$G$2:$G$26 ,"&gt;=" &amp;J$110)/25
</f>
        <v>0</v>
      </c>
      <c r="K95" s="30">
        <f t="shared" si="79"/>
        <v>0.08</v>
      </c>
      <c r="L95" s="30">
        <f t="shared" si="79"/>
        <v>0.04</v>
      </c>
      <c r="M95" s="30">
        <f t="shared" si="79"/>
        <v>0</v>
      </c>
      <c r="N95" s="30">
        <f t="shared" si="79"/>
        <v>0</v>
      </c>
      <c r="O95" s="30">
        <f t="shared" si="79"/>
        <v>0</v>
      </c>
      <c r="P95" s="30">
        <f t="shared" si="79"/>
        <v>0</v>
      </c>
      <c r="Q95" s="30">
        <f t="shared" si="79"/>
        <v>0</v>
      </c>
      <c r="R95" s="30">
        <f t="shared" si="79"/>
        <v>0</v>
      </c>
      <c r="S95" s="30">
        <f t="shared" si="76"/>
        <v>0</v>
      </c>
      <c r="T95" s="22">
        <f t="shared" si="77"/>
        <v>0.12</v>
      </c>
      <c r="U95" s="22">
        <f t="shared" si="78"/>
        <v>300</v>
      </c>
    </row>
    <row r="96">
      <c r="G96" s="2">
        <v>3000.0</v>
      </c>
      <c r="H96" s="2">
        <v>4000.0</v>
      </c>
      <c r="I96" s="19" t="s">
        <v>129</v>
      </c>
      <c r="J96" s="30">
        <f t="shared" ref="J96:R96" si="80">COUNTIFS($F$2:$F$26,"&lt;"&amp;$H96 ,$F$2:$F$26, "&gt;=" &amp;$G96,$G$2:$G$26,"&lt;"&amp;J$111 ,$G$2:$G$26 ,"&gt;=" &amp;J$110)/25
</f>
        <v>0</v>
      </c>
      <c r="K96" s="30">
        <f t="shared" si="80"/>
        <v>0</v>
      </c>
      <c r="L96" s="30">
        <f t="shared" si="80"/>
        <v>0.08</v>
      </c>
      <c r="M96" s="30">
        <f t="shared" si="80"/>
        <v>0</v>
      </c>
      <c r="N96" s="30">
        <f t="shared" si="80"/>
        <v>0</v>
      </c>
      <c r="O96" s="30">
        <f t="shared" si="80"/>
        <v>0</v>
      </c>
      <c r="P96" s="30">
        <f t="shared" si="80"/>
        <v>0</v>
      </c>
      <c r="Q96" s="30">
        <f t="shared" si="80"/>
        <v>0</v>
      </c>
      <c r="R96" s="30">
        <f t="shared" si="80"/>
        <v>0</v>
      </c>
      <c r="S96" s="30">
        <f t="shared" si="76"/>
        <v>0</v>
      </c>
      <c r="T96" s="22">
        <f t="shared" si="77"/>
        <v>0.08</v>
      </c>
      <c r="U96" s="22">
        <f t="shared" si="78"/>
        <v>280</v>
      </c>
    </row>
    <row r="97">
      <c r="G97" s="2">
        <v>4000.0</v>
      </c>
      <c r="H97" s="2">
        <v>5000.0</v>
      </c>
      <c r="I97" s="19" t="s">
        <v>130</v>
      </c>
      <c r="J97" s="30">
        <f t="shared" ref="J97:R97" si="81">COUNTIFS($F$2:$F$26,"&lt;"&amp;$H97 ,$F$2:$F$26, "&gt;=" &amp;$G97,$G$2:$G$26,"&lt;"&amp;J$111 ,$G$2:$G$26 ,"&gt;=" &amp;J$110)/25
</f>
        <v>0</v>
      </c>
      <c r="K97" s="30">
        <f t="shared" si="81"/>
        <v>0</v>
      </c>
      <c r="L97" s="30">
        <f t="shared" si="81"/>
        <v>0</v>
      </c>
      <c r="M97" s="30">
        <f t="shared" si="81"/>
        <v>0</v>
      </c>
      <c r="N97" s="30">
        <f t="shared" si="81"/>
        <v>0</v>
      </c>
      <c r="O97" s="30">
        <f t="shared" si="81"/>
        <v>0</v>
      </c>
      <c r="P97" s="30">
        <f t="shared" si="81"/>
        <v>0</v>
      </c>
      <c r="Q97" s="30">
        <f t="shared" si="81"/>
        <v>0</v>
      </c>
      <c r="R97" s="30">
        <f t="shared" si="81"/>
        <v>0</v>
      </c>
      <c r="S97" s="30">
        <f t="shared" si="76"/>
        <v>0</v>
      </c>
      <c r="T97" s="22">
        <f t="shared" si="77"/>
        <v>0</v>
      </c>
      <c r="U97" s="22">
        <f t="shared" si="78"/>
        <v>0</v>
      </c>
    </row>
    <row r="98">
      <c r="G98" s="2">
        <v>5000.0</v>
      </c>
      <c r="H98" s="2">
        <v>6000.0</v>
      </c>
      <c r="I98" s="19" t="s">
        <v>131</v>
      </c>
      <c r="J98" s="30">
        <f t="shared" ref="J98:R98" si="82">COUNTIFS($F$2:$F$26,"&lt;"&amp;$H98 ,$F$2:$F$26, "&gt;=" &amp;$G98,$G$2:$G$26,"&lt;"&amp;J$111 ,$G$2:$G$26 ,"&gt;=" &amp;J$110)/25
</f>
        <v>0</v>
      </c>
      <c r="K98" s="30">
        <f t="shared" si="82"/>
        <v>0</v>
      </c>
      <c r="L98" s="30">
        <f t="shared" si="82"/>
        <v>0</v>
      </c>
      <c r="M98" s="30">
        <f t="shared" si="82"/>
        <v>0</v>
      </c>
      <c r="N98" s="30">
        <f t="shared" si="82"/>
        <v>0</v>
      </c>
      <c r="O98" s="30">
        <f t="shared" si="82"/>
        <v>0</v>
      </c>
      <c r="P98" s="30">
        <f t="shared" si="82"/>
        <v>0</v>
      </c>
      <c r="Q98" s="30">
        <f t="shared" si="82"/>
        <v>0</v>
      </c>
      <c r="R98" s="30">
        <f t="shared" si="82"/>
        <v>0</v>
      </c>
      <c r="S98" s="30">
        <f t="shared" si="76"/>
        <v>0</v>
      </c>
      <c r="T98" s="22">
        <f t="shared" si="77"/>
        <v>0</v>
      </c>
      <c r="U98" s="22">
        <f t="shared" si="78"/>
        <v>0</v>
      </c>
    </row>
    <row r="99">
      <c r="G99" s="2">
        <v>6000.0</v>
      </c>
      <c r="H99" s="2">
        <v>7000.0</v>
      </c>
      <c r="I99" s="19" t="s">
        <v>132</v>
      </c>
      <c r="J99" s="30">
        <f t="shared" ref="J99:R99" si="83">COUNTIFS($F$2:$F$26,"&lt;"&amp;$H99 ,$F$2:$F$26, "&gt;=" &amp;$G99,$G$2:$G$26,"&lt;"&amp;J$111 ,$G$2:$G$26 ,"&gt;=" &amp;J$110)/25
</f>
        <v>0</v>
      </c>
      <c r="K99" s="30">
        <f t="shared" si="83"/>
        <v>0</v>
      </c>
      <c r="L99" s="30">
        <f t="shared" si="83"/>
        <v>0</v>
      </c>
      <c r="M99" s="30">
        <f t="shared" si="83"/>
        <v>0</v>
      </c>
      <c r="N99" s="30">
        <f t="shared" si="83"/>
        <v>0</v>
      </c>
      <c r="O99" s="30">
        <f t="shared" si="83"/>
        <v>0</v>
      </c>
      <c r="P99" s="30">
        <f t="shared" si="83"/>
        <v>0</v>
      </c>
      <c r="Q99" s="30">
        <f t="shared" si="83"/>
        <v>0</v>
      </c>
      <c r="R99" s="30">
        <f t="shared" si="83"/>
        <v>0</v>
      </c>
      <c r="S99" s="30">
        <f t="shared" si="76"/>
        <v>0</v>
      </c>
      <c r="T99" s="22">
        <f t="shared" si="77"/>
        <v>0</v>
      </c>
      <c r="U99" s="22">
        <f t="shared" si="78"/>
        <v>0</v>
      </c>
    </row>
    <row r="100">
      <c r="G100" s="2">
        <v>7000.0</v>
      </c>
      <c r="H100" s="2">
        <v>8000.0</v>
      </c>
      <c r="I100" s="19" t="s">
        <v>133</v>
      </c>
      <c r="J100" s="30">
        <f t="shared" ref="J100:R100" si="84">COUNTIFS($F$2:$F$26,"&lt;"&amp;$H100 ,$F$2:$F$26, "&gt;=" &amp;$G100,$G$2:$G$26,"&lt;"&amp;J$111 ,$G$2:$G$26 ,"&gt;=" &amp;J$110)/25
</f>
        <v>0</v>
      </c>
      <c r="K100" s="30">
        <f t="shared" si="84"/>
        <v>0</v>
      </c>
      <c r="L100" s="30">
        <f t="shared" si="84"/>
        <v>0</v>
      </c>
      <c r="M100" s="30">
        <f t="shared" si="84"/>
        <v>0</v>
      </c>
      <c r="N100" s="30">
        <f t="shared" si="84"/>
        <v>0</v>
      </c>
      <c r="O100" s="30">
        <f t="shared" si="84"/>
        <v>0</v>
      </c>
      <c r="P100" s="30">
        <f t="shared" si="84"/>
        <v>0</v>
      </c>
      <c r="Q100" s="30">
        <f t="shared" si="84"/>
        <v>0</v>
      </c>
      <c r="R100" s="30">
        <f t="shared" si="84"/>
        <v>0</v>
      </c>
      <c r="S100" s="30">
        <f t="shared" si="76"/>
        <v>0</v>
      </c>
      <c r="T100" s="22">
        <f t="shared" si="77"/>
        <v>0</v>
      </c>
      <c r="U100" s="22">
        <f t="shared" si="78"/>
        <v>0</v>
      </c>
    </row>
    <row r="101">
      <c r="G101" s="2">
        <v>8000.0</v>
      </c>
      <c r="H101" s="2">
        <v>9000.0</v>
      </c>
      <c r="I101" s="19" t="s">
        <v>134</v>
      </c>
      <c r="J101" s="30">
        <f t="shared" ref="J101:R101" si="85">COUNTIFS($F$2:$F$26,"&lt;"&amp;$H101 ,$F$2:$F$26, "&gt;=" &amp;$G101,$G$2:$G$26,"&lt;"&amp;J$111 ,$G$2:$G$26 ,"&gt;=" &amp;J$110)/25
</f>
        <v>0</v>
      </c>
      <c r="K101" s="30">
        <f t="shared" si="85"/>
        <v>0</v>
      </c>
      <c r="L101" s="30">
        <f t="shared" si="85"/>
        <v>0</v>
      </c>
      <c r="M101" s="30">
        <f t="shared" si="85"/>
        <v>0</v>
      </c>
      <c r="N101" s="30">
        <f t="shared" si="85"/>
        <v>0</v>
      </c>
      <c r="O101" s="30">
        <f t="shared" si="85"/>
        <v>0</v>
      </c>
      <c r="P101" s="30">
        <f t="shared" si="85"/>
        <v>0</v>
      </c>
      <c r="Q101" s="30">
        <f t="shared" si="85"/>
        <v>0</v>
      </c>
      <c r="R101" s="30">
        <f t="shared" si="85"/>
        <v>0</v>
      </c>
      <c r="S101" s="30">
        <f t="shared" si="76"/>
        <v>0.08</v>
      </c>
      <c r="T101" s="22">
        <f t="shared" si="77"/>
        <v>0.08</v>
      </c>
      <c r="U101" s="22">
        <f t="shared" si="78"/>
        <v>680</v>
      </c>
    </row>
    <row r="102">
      <c r="G102" s="2">
        <v>9000.0</v>
      </c>
      <c r="H102" s="2">
        <v>10000.0</v>
      </c>
      <c r="I102" s="19" t="s">
        <v>135</v>
      </c>
      <c r="J102" s="30">
        <f t="shared" ref="J102:R102" si="86">COUNTIFS($F$2:$F$26,"&lt;"&amp;$H102 ,$F$2:$F$26, "&gt;=" &amp;$G102,$G$2:$G$26,"&lt;"&amp;J$111 ,$G$2:$G$26 ,"&gt;=" &amp;J$110)/25
</f>
        <v>0</v>
      </c>
      <c r="K102" s="30">
        <f t="shared" si="86"/>
        <v>0</v>
      </c>
      <c r="L102" s="30">
        <f t="shared" si="86"/>
        <v>0</v>
      </c>
      <c r="M102" s="30">
        <f t="shared" si="86"/>
        <v>0</v>
      </c>
      <c r="N102" s="30">
        <f t="shared" si="86"/>
        <v>0</v>
      </c>
      <c r="O102" s="30">
        <f t="shared" si="86"/>
        <v>0</v>
      </c>
      <c r="P102" s="30">
        <f t="shared" si="86"/>
        <v>0</v>
      </c>
      <c r="Q102" s="30">
        <f t="shared" si="86"/>
        <v>0</v>
      </c>
      <c r="R102" s="30">
        <f t="shared" si="86"/>
        <v>0</v>
      </c>
      <c r="S102" s="30">
        <f t="shared" si="76"/>
        <v>0</v>
      </c>
      <c r="T102" s="22">
        <f t="shared" si="77"/>
        <v>0</v>
      </c>
      <c r="U102" s="22">
        <f t="shared" si="78"/>
        <v>0</v>
      </c>
    </row>
    <row r="103">
      <c r="G103" s="2">
        <v>10000.0</v>
      </c>
      <c r="H103" s="2">
        <v>11000.0</v>
      </c>
      <c r="I103" s="19" t="s">
        <v>136</v>
      </c>
      <c r="J103" s="30">
        <f t="shared" ref="J103:R103" si="87">COUNTIFS($F$2:$F$26,"&lt;"&amp;$H103 ,$F$2:$F$26, "&gt;=" &amp;$G103,$G$2:$G$26,"&lt;"&amp;J$111 ,$G$2:$G$26 ,"&gt;=" &amp;J$110)/25
</f>
        <v>0</v>
      </c>
      <c r="K103" s="30">
        <f t="shared" si="87"/>
        <v>0</v>
      </c>
      <c r="L103" s="30">
        <f t="shared" si="87"/>
        <v>0</v>
      </c>
      <c r="M103" s="30">
        <f t="shared" si="87"/>
        <v>0</v>
      </c>
      <c r="N103" s="30">
        <f t="shared" si="87"/>
        <v>0.04</v>
      </c>
      <c r="O103" s="30">
        <f t="shared" si="87"/>
        <v>0</v>
      </c>
      <c r="P103" s="30">
        <f t="shared" si="87"/>
        <v>0</v>
      </c>
      <c r="Q103" s="30">
        <f t="shared" si="87"/>
        <v>0</v>
      </c>
      <c r="R103" s="30">
        <f t="shared" si="87"/>
        <v>0</v>
      </c>
      <c r="S103" s="30">
        <f t="shared" si="76"/>
        <v>0.12</v>
      </c>
      <c r="T103" s="22">
        <f t="shared" si="77"/>
        <v>0.16</v>
      </c>
      <c r="U103" s="22">
        <f t="shared" si="78"/>
        <v>1680</v>
      </c>
    </row>
    <row r="104">
      <c r="G104" s="2">
        <v>11000.0</v>
      </c>
      <c r="H104" s="2">
        <v>12000.0</v>
      </c>
      <c r="I104" s="19" t="s">
        <v>137</v>
      </c>
      <c r="J104" s="30">
        <f t="shared" ref="J104:R104" si="88">COUNTIFS($F$2:$F$26,"&lt;"&amp;$H104 ,$F$2:$F$26, "&gt;=" &amp;$G104,$G$2:$G$26,"&lt;"&amp;J$111 ,$G$2:$G$26 ,"&gt;=" &amp;J$110)/25
</f>
        <v>0</v>
      </c>
      <c r="K104" s="30">
        <f t="shared" si="88"/>
        <v>0</v>
      </c>
      <c r="L104" s="30">
        <f t="shared" si="88"/>
        <v>0</v>
      </c>
      <c r="M104" s="30">
        <f t="shared" si="88"/>
        <v>0</v>
      </c>
      <c r="N104" s="30">
        <f t="shared" si="88"/>
        <v>0</v>
      </c>
      <c r="O104" s="30">
        <f t="shared" si="88"/>
        <v>0</v>
      </c>
      <c r="P104" s="30">
        <f t="shared" si="88"/>
        <v>0</v>
      </c>
      <c r="Q104" s="30">
        <f t="shared" si="88"/>
        <v>0</v>
      </c>
      <c r="R104" s="30">
        <f t="shared" si="88"/>
        <v>0</v>
      </c>
      <c r="S104" s="30">
        <f t="shared" si="76"/>
        <v>0</v>
      </c>
      <c r="T104" s="22">
        <f t="shared" si="77"/>
        <v>0</v>
      </c>
      <c r="U104" s="22">
        <f t="shared" si="78"/>
        <v>0</v>
      </c>
    </row>
    <row r="105">
      <c r="G105" s="2">
        <v>12000.0</v>
      </c>
      <c r="H105" s="2">
        <v>13000.0</v>
      </c>
      <c r="I105" s="19" t="s">
        <v>138</v>
      </c>
      <c r="J105" s="30">
        <f t="shared" ref="J105:R105" si="89">COUNTIFS($F$2:$F$26,"&lt;"&amp;$H105 ,$F$2:$F$26, "&gt;=" &amp;$G105,$G$2:$G$26,"&lt;"&amp;J$111 ,$G$2:$G$26 ,"&gt;=" &amp;J$110)/25
</f>
        <v>0</v>
      </c>
      <c r="K105" s="30">
        <f t="shared" si="89"/>
        <v>0</v>
      </c>
      <c r="L105" s="30">
        <f t="shared" si="89"/>
        <v>0</v>
      </c>
      <c r="M105" s="30">
        <f t="shared" si="89"/>
        <v>0</v>
      </c>
      <c r="N105" s="30">
        <f t="shared" si="89"/>
        <v>0</v>
      </c>
      <c r="O105" s="30">
        <f t="shared" si="89"/>
        <v>0</v>
      </c>
      <c r="P105" s="30">
        <f t="shared" si="89"/>
        <v>0</v>
      </c>
      <c r="Q105" s="30">
        <f t="shared" si="89"/>
        <v>0</v>
      </c>
      <c r="R105" s="30">
        <f t="shared" si="89"/>
        <v>0</v>
      </c>
      <c r="S105" s="30">
        <f t="shared" si="76"/>
        <v>0</v>
      </c>
      <c r="T105" s="22">
        <f t="shared" si="77"/>
        <v>0</v>
      </c>
      <c r="U105" s="22">
        <f t="shared" si="78"/>
        <v>0</v>
      </c>
    </row>
    <row r="106">
      <c r="G106" s="2">
        <v>13000.0</v>
      </c>
      <c r="H106" s="2">
        <v>14000.0</v>
      </c>
      <c r="I106" s="19" t="s">
        <v>139</v>
      </c>
      <c r="J106" s="30">
        <f t="shared" ref="J106:R106" si="90">COUNTIFS($F$2:$F$26,"&lt;"&amp;$H106 ,$F$2:$F$26, "&gt;=" &amp;$G106,$G$2:$G$26,"&lt;"&amp;J$111 ,$G$2:$G$26 ,"&gt;=" &amp;J$110)/25
</f>
        <v>0</v>
      </c>
      <c r="K106" s="30">
        <f t="shared" si="90"/>
        <v>0</v>
      </c>
      <c r="L106" s="30">
        <f t="shared" si="90"/>
        <v>0</v>
      </c>
      <c r="M106" s="30">
        <f t="shared" si="90"/>
        <v>0</v>
      </c>
      <c r="N106" s="30">
        <f t="shared" si="90"/>
        <v>0</v>
      </c>
      <c r="O106" s="30">
        <f t="shared" si="90"/>
        <v>0</v>
      </c>
      <c r="P106" s="30">
        <f t="shared" si="90"/>
        <v>0</v>
      </c>
      <c r="Q106" s="30">
        <f t="shared" si="90"/>
        <v>0</v>
      </c>
      <c r="R106" s="30">
        <f t="shared" si="90"/>
        <v>0</v>
      </c>
      <c r="S106" s="30">
        <f t="shared" si="76"/>
        <v>0</v>
      </c>
      <c r="T106" s="22">
        <f t="shared" si="77"/>
        <v>0</v>
      </c>
      <c r="U106" s="22">
        <f t="shared" si="78"/>
        <v>0</v>
      </c>
    </row>
    <row r="107">
      <c r="G107" s="2">
        <v>14000.0</v>
      </c>
      <c r="H107" s="2">
        <v>15000.0</v>
      </c>
      <c r="I107" s="19" t="s">
        <v>140</v>
      </c>
      <c r="J107" s="30">
        <f t="shared" ref="J107:S107" si="91">COUNTIFS($F$2:$F$26,"&lt;="&amp;$H107 ,$F$2:$F$26, "&gt;=" &amp;$G107,$G$2:$G$26,"&lt;="&amp;J$111 ,$G$2:$G$26 ,"&gt;=" &amp;J$110)/25
</f>
        <v>0</v>
      </c>
      <c r="K107" s="30">
        <f t="shared" si="91"/>
        <v>0.04</v>
      </c>
      <c r="L107" s="30">
        <f t="shared" si="91"/>
        <v>0</v>
      </c>
      <c r="M107" s="30">
        <f t="shared" si="91"/>
        <v>0</v>
      </c>
      <c r="N107" s="30">
        <f t="shared" si="91"/>
        <v>0</v>
      </c>
      <c r="O107" s="30">
        <f t="shared" si="91"/>
        <v>0</v>
      </c>
      <c r="P107" s="30">
        <f t="shared" si="91"/>
        <v>0</v>
      </c>
      <c r="Q107" s="30">
        <f t="shared" si="91"/>
        <v>0</v>
      </c>
      <c r="R107" s="30">
        <f t="shared" si="91"/>
        <v>0</v>
      </c>
      <c r="S107" s="30">
        <f t="shared" si="91"/>
        <v>0</v>
      </c>
      <c r="T107" s="22">
        <f t="shared" si="77"/>
        <v>0.04</v>
      </c>
      <c r="U107" s="22">
        <f t="shared" si="78"/>
        <v>580</v>
      </c>
    </row>
    <row r="108">
      <c r="I108" s="20" t="s">
        <v>99</v>
      </c>
      <c r="J108" s="22">
        <f t="shared" ref="J108:U108" si="92">sum(J93:J107)</f>
        <v>0</v>
      </c>
      <c r="K108" s="22">
        <f t="shared" si="92"/>
        <v>0.4</v>
      </c>
      <c r="L108" s="22">
        <f t="shared" si="92"/>
        <v>0.24</v>
      </c>
      <c r="M108" s="22">
        <f t="shared" si="92"/>
        <v>0.08</v>
      </c>
      <c r="N108" s="22">
        <f t="shared" si="92"/>
        <v>0.04</v>
      </c>
      <c r="O108" s="22">
        <f t="shared" si="92"/>
        <v>0.04</v>
      </c>
      <c r="P108" s="22">
        <f t="shared" si="92"/>
        <v>0</v>
      </c>
      <c r="Q108" s="22">
        <f t="shared" si="92"/>
        <v>0</v>
      </c>
      <c r="R108" s="22">
        <f t="shared" si="92"/>
        <v>0</v>
      </c>
      <c r="S108" s="22">
        <f t="shared" si="92"/>
        <v>0.2</v>
      </c>
      <c r="T108" s="23">
        <f t="shared" si="92"/>
        <v>1</v>
      </c>
      <c r="U108" s="24">
        <f t="shared" si="92"/>
        <v>4100</v>
      </c>
    </row>
    <row r="109">
      <c r="I109" s="17" t="s">
        <v>100</v>
      </c>
      <c r="J109" s="22">
        <f t="shared" ref="J109:S109" si="93">((J110+J111)/2)*J108</f>
        <v>0</v>
      </c>
      <c r="K109" s="22">
        <f t="shared" si="93"/>
        <v>18</v>
      </c>
      <c r="L109" s="22">
        <f t="shared" si="93"/>
        <v>18</v>
      </c>
      <c r="M109" s="22">
        <f t="shared" si="93"/>
        <v>8.4</v>
      </c>
      <c r="N109" s="22">
        <f t="shared" si="93"/>
        <v>5.4</v>
      </c>
      <c r="O109" s="22">
        <f t="shared" si="93"/>
        <v>6.6</v>
      </c>
      <c r="P109" s="22">
        <f t="shared" si="93"/>
        <v>0</v>
      </c>
      <c r="Q109" s="22">
        <f t="shared" si="93"/>
        <v>0</v>
      </c>
      <c r="R109" s="22">
        <f t="shared" si="93"/>
        <v>0</v>
      </c>
      <c r="S109" s="22">
        <f t="shared" si="93"/>
        <v>57</v>
      </c>
      <c r="T109" s="24">
        <f>sum(J109:S109)</f>
        <v>113.4</v>
      </c>
      <c r="U109" s="23"/>
    </row>
    <row r="110">
      <c r="J110" s="2">
        <v>0.0</v>
      </c>
      <c r="K110" s="2">
        <v>30.0</v>
      </c>
      <c r="L110" s="2">
        <v>60.0</v>
      </c>
      <c r="M110" s="2">
        <v>90.0</v>
      </c>
      <c r="N110" s="2">
        <v>120.0</v>
      </c>
      <c r="O110" s="2">
        <v>150.0</v>
      </c>
      <c r="P110" s="2">
        <v>180.0</v>
      </c>
      <c r="Q110" s="2">
        <v>210.0</v>
      </c>
      <c r="R110" s="2">
        <v>240.0</v>
      </c>
      <c r="S110" s="2">
        <v>270.0</v>
      </c>
    </row>
    <row r="111">
      <c r="J111" s="2">
        <v>30.0</v>
      </c>
      <c r="K111" s="2">
        <v>60.0</v>
      </c>
      <c r="L111" s="2">
        <v>90.0</v>
      </c>
      <c r="M111" s="2">
        <v>120.0</v>
      </c>
      <c r="N111" s="2">
        <v>150.0</v>
      </c>
      <c r="O111" s="2">
        <v>180.0</v>
      </c>
      <c r="P111" s="2">
        <v>210.0</v>
      </c>
      <c r="Q111" s="2">
        <v>240.0</v>
      </c>
      <c r="R111" s="2">
        <v>270.0</v>
      </c>
      <c r="S111" s="2">
        <v>300.0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7" max="17" width="17.38"/>
    <col customWidth="1" min="18" max="18" width="18.63"/>
    <col customWidth="1" min="19" max="19" width="18.13"/>
    <col customWidth="1" min="20" max="20" width="18.88"/>
    <col customWidth="1" min="21" max="21" width="39.13"/>
  </cols>
  <sheetData>
    <row r="1">
      <c r="A1" s="10" t="s">
        <v>86</v>
      </c>
      <c r="B1" s="14" t="s">
        <v>87</v>
      </c>
      <c r="C1" s="14" t="s">
        <v>88</v>
      </c>
      <c r="D1" s="14" t="s">
        <v>89</v>
      </c>
      <c r="E1" s="15" t="s">
        <v>90</v>
      </c>
      <c r="F1" s="15" t="s">
        <v>91</v>
      </c>
      <c r="G1" s="15" t="s">
        <v>92</v>
      </c>
      <c r="J1" s="32" t="s">
        <v>141</v>
      </c>
      <c r="K1" s="32" t="s">
        <v>142</v>
      </c>
      <c r="L1" s="32" t="s">
        <v>143</v>
      </c>
      <c r="M1" s="32" t="s">
        <v>144</v>
      </c>
      <c r="N1" s="32" t="s">
        <v>145</v>
      </c>
      <c r="O1" s="32" t="s">
        <v>146</v>
      </c>
      <c r="P1" s="32" t="s">
        <v>147</v>
      </c>
      <c r="Q1" s="33" t="s">
        <v>148</v>
      </c>
      <c r="R1" s="33" t="s">
        <v>149</v>
      </c>
      <c r="S1" s="33" t="s">
        <v>150</v>
      </c>
      <c r="T1" s="33" t="s">
        <v>151</v>
      </c>
      <c r="U1" s="2" t="s">
        <v>152</v>
      </c>
      <c r="V1" s="1">
        <f>AVERAGE(A:A)</f>
        <v>2.2</v>
      </c>
    </row>
    <row r="2">
      <c r="A2" s="16">
        <v>3.0</v>
      </c>
      <c r="B2" s="16">
        <v>3.0</v>
      </c>
      <c r="C2" s="16">
        <v>5.0</v>
      </c>
      <c r="D2" s="16">
        <v>0.0</v>
      </c>
      <c r="E2" s="16">
        <v>7.0</v>
      </c>
      <c r="F2" s="16">
        <v>10000.0</v>
      </c>
      <c r="G2" s="16">
        <v>300.0</v>
      </c>
      <c r="J2" s="16">
        <f t="shared" ref="J2:J26" si="1">$A2-$V$1</f>
        <v>0.8</v>
      </c>
      <c r="K2" s="16">
        <f t="shared" ref="K2:K26" si="2">$B2-$V$2</f>
        <v>1.72</v>
      </c>
      <c r="L2" s="16">
        <f t="shared" ref="L2:L26" si="3">$C2-$V$3</f>
        <v>-0.88</v>
      </c>
      <c r="M2" s="16">
        <f t="shared" ref="M2:M26" si="4">$D2-$V$4</f>
        <v>-9.68</v>
      </c>
      <c r="N2" s="16">
        <f t="shared" ref="N2:N26" si="5">$E2-$V$5</f>
        <v>2.12</v>
      </c>
      <c r="O2" s="16">
        <f t="shared" ref="O2:O26" si="6">$F2-$V$6</f>
        <v>5959.2</v>
      </c>
      <c r="P2" s="16">
        <f t="shared" ref="P2:P26" si="7">$G2-$V$7</f>
        <v>184.72</v>
      </c>
      <c r="Q2" s="1">
        <f t="shared" ref="Q2:Q26" si="8">J2*K2</f>
        <v>1.376</v>
      </c>
      <c r="R2" s="1">
        <f t="shared" ref="R2:R26" si="9">L2*M2</f>
        <v>8.5184</v>
      </c>
      <c r="S2" s="1">
        <f t="shared" ref="S2:S26" si="10">N2*P2</f>
        <v>391.6064</v>
      </c>
      <c r="T2" s="1">
        <f t="shared" ref="T2:T26" si="11">O2*P2</f>
        <v>1100783.424</v>
      </c>
      <c r="U2" s="2" t="s">
        <v>153</v>
      </c>
      <c r="V2" s="1">
        <f>AVERAGE(B:B)</f>
        <v>1.28</v>
      </c>
    </row>
    <row r="3">
      <c r="A3" s="16">
        <v>2.0</v>
      </c>
      <c r="B3" s="16">
        <v>0.0</v>
      </c>
      <c r="C3" s="16">
        <v>4.0</v>
      </c>
      <c r="D3" s="16">
        <v>14.0</v>
      </c>
      <c r="E3" s="16">
        <v>10.0</v>
      </c>
      <c r="F3" s="16">
        <v>1500.0</v>
      </c>
      <c r="G3" s="16">
        <v>50.0</v>
      </c>
      <c r="J3" s="16">
        <f t="shared" si="1"/>
        <v>-0.2</v>
      </c>
      <c r="K3" s="16">
        <f t="shared" si="2"/>
        <v>-1.28</v>
      </c>
      <c r="L3" s="16">
        <f t="shared" si="3"/>
        <v>-1.88</v>
      </c>
      <c r="M3" s="16">
        <f t="shared" si="4"/>
        <v>4.32</v>
      </c>
      <c r="N3" s="16">
        <f t="shared" si="5"/>
        <v>5.12</v>
      </c>
      <c r="O3" s="16">
        <f t="shared" si="6"/>
        <v>-2540.8</v>
      </c>
      <c r="P3" s="16">
        <f t="shared" si="7"/>
        <v>-65.28</v>
      </c>
      <c r="Q3" s="1">
        <f t="shared" si="8"/>
        <v>0.256</v>
      </c>
      <c r="R3" s="1">
        <f t="shared" si="9"/>
        <v>-8.1216</v>
      </c>
      <c r="S3" s="1">
        <f t="shared" si="10"/>
        <v>-334.2336</v>
      </c>
      <c r="T3" s="1">
        <f t="shared" si="11"/>
        <v>165863.424</v>
      </c>
      <c r="U3" s="2" t="s">
        <v>154</v>
      </c>
      <c r="V3" s="1">
        <f>AVERAGE(C:C)</f>
        <v>5.88</v>
      </c>
    </row>
    <row r="4">
      <c r="A4" s="16">
        <v>3.0</v>
      </c>
      <c r="B4" s="16">
        <v>1.0</v>
      </c>
      <c r="C4" s="16">
        <v>7.0</v>
      </c>
      <c r="D4" s="16">
        <v>14.0</v>
      </c>
      <c r="E4" s="16">
        <v>3.0</v>
      </c>
      <c r="F4" s="16">
        <v>3800.0</v>
      </c>
      <c r="G4" s="16">
        <v>80.0</v>
      </c>
      <c r="J4" s="16">
        <f t="shared" si="1"/>
        <v>0.8</v>
      </c>
      <c r="K4" s="16">
        <f t="shared" si="2"/>
        <v>-0.28</v>
      </c>
      <c r="L4" s="16">
        <f t="shared" si="3"/>
        <v>1.12</v>
      </c>
      <c r="M4" s="16">
        <f t="shared" si="4"/>
        <v>4.32</v>
      </c>
      <c r="N4" s="16">
        <f t="shared" si="5"/>
        <v>-1.88</v>
      </c>
      <c r="O4" s="16">
        <f t="shared" si="6"/>
        <v>-240.8</v>
      </c>
      <c r="P4" s="16">
        <f t="shared" si="7"/>
        <v>-35.28</v>
      </c>
      <c r="Q4" s="1">
        <f t="shared" si="8"/>
        <v>-0.224</v>
      </c>
      <c r="R4" s="1">
        <f t="shared" si="9"/>
        <v>4.8384</v>
      </c>
      <c r="S4" s="1">
        <f t="shared" si="10"/>
        <v>66.3264</v>
      </c>
      <c r="T4" s="1">
        <f t="shared" si="11"/>
        <v>8495.424</v>
      </c>
      <c r="U4" s="2" t="s">
        <v>155</v>
      </c>
      <c r="V4" s="34">
        <f>AVERAGE(D:D)</f>
        <v>9.68</v>
      </c>
    </row>
    <row r="5">
      <c r="A5" s="16">
        <v>1.0</v>
      </c>
      <c r="B5" s="16">
        <v>1.0</v>
      </c>
      <c r="C5" s="16">
        <v>5.0</v>
      </c>
      <c r="D5" s="16">
        <v>7.0</v>
      </c>
      <c r="E5" s="16">
        <v>7.0</v>
      </c>
      <c r="F5" s="16">
        <v>2000.0</v>
      </c>
      <c r="G5" s="16">
        <v>50.0</v>
      </c>
      <c r="J5" s="16">
        <f t="shared" si="1"/>
        <v>-1.2</v>
      </c>
      <c r="K5" s="16">
        <f t="shared" si="2"/>
        <v>-0.28</v>
      </c>
      <c r="L5" s="16">
        <f t="shared" si="3"/>
        <v>-0.88</v>
      </c>
      <c r="M5" s="16">
        <f t="shared" si="4"/>
        <v>-2.68</v>
      </c>
      <c r="N5" s="16">
        <f t="shared" si="5"/>
        <v>2.12</v>
      </c>
      <c r="O5" s="16">
        <f t="shared" si="6"/>
        <v>-2040.8</v>
      </c>
      <c r="P5" s="16">
        <f t="shared" si="7"/>
        <v>-65.28</v>
      </c>
      <c r="Q5" s="1">
        <f t="shared" si="8"/>
        <v>0.336</v>
      </c>
      <c r="R5" s="1">
        <f t="shared" si="9"/>
        <v>2.3584</v>
      </c>
      <c r="S5" s="1">
        <f t="shared" si="10"/>
        <v>-138.3936</v>
      </c>
      <c r="T5" s="1">
        <f t="shared" si="11"/>
        <v>133223.424</v>
      </c>
      <c r="U5" s="2" t="s">
        <v>156</v>
      </c>
      <c r="V5" s="34">
        <f>AVERAGE(E:E)</f>
        <v>4.88</v>
      </c>
    </row>
    <row r="6">
      <c r="A6" s="16">
        <v>4.0</v>
      </c>
      <c r="B6" s="16">
        <v>3.0</v>
      </c>
      <c r="C6" s="16">
        <v>4.0</v>
      </c>
      <c r="D6" s="16">
        <v>0.0</v>
      </c>
      <c r="E6" s="16">
        <v>2.0</v>
      </c>
      <c r="F6" s="16">
        <v>700.0</v>
      </c>
      <c r="G6" s="16">
        <v>50.0</v>
      </c>
      <c r="J6" s="16">
        <f t="shared" si="1"/>
        <v>1.8</v>
      </c>
      <c r="K6" s="16">
        <f t="shared" si="2"/>
        <v>1.72</v>
      </c>
      <c r="L6" s="16">
        <f t="shared" si="3"/>
        <v>-1.88</v>
      </c>
      <c r="M6" s="16">
        <f t="shared" si="4"/>
        <v>-9.68</v>
      </c>
      <c r="N6" s="16">
        <f t="shared" si="5"/>
        <v>-2.88</v>
      </c>
      <c r="O6" s="16">
        <f t="shared" si="6"/>
        <v>-3340.8</v>
      </c>
      <c r="P6" s="16">
        <f t="shared" si="7"/>
        <v>-65.28</v>
      </c>
      <c r="Q6" s="1">
        <f t="shared" si="8"/>
        <v>3.096</v>
      </c>
      <c r="R6" s="1">
        <f t="shared" si="9"/>
        <v>18.1984</v>
      </c>
      <c r="S6" s="1">
        <f t="shared" si="10"/>
        <v>188.0064</v>
      </c>
      <c r="T6" s="1">
        <f t="shared" si="11"/>
        <v>218087.424</v>
      </c>
      <c r="U6" s="2" t="s">
        <v>157</v>
      </c>
      <c r="V6" s="34">
        <f>AVERAGE(F:F)</f>
        <v>4040.8</v>
      </c>
    </row>
    <row r="7">
      <c r="A7" s="16">
        <v>3.0</v>
      </c>
      <c r="B7" s="16">
        <v>3.0</v>
      </c>
      <c r="C7" s="16">
        <v>5.0</v>
      </c>
      <c r="D7" s="16">
        <v>0.0</v>
      </c>
      <c r="E7" s="16">
        <v>7.0</v>
      </c>
      <c r="F7" s="16">
        <v>10000.0</v>
      </c>
      <c r="G7" s="16">
        <v>300.0</v>
      </c>
      <c r="J7" s="16">
        <f t="shared" si="1"/>
        <v>0.8</v>
      </c>
      <c r="K7" s="16">
        <f t="shared" si="2"/>
        <v>1.72</v>
      </c>
      <c r="L7" s="16">
        <f t="shared" si="3"/>
        <v>-0.88</v>
      </c>
      <c r="M7" s="16">
        <f t="shared" si="4"/>
        <v>-9.68</v>
      </c>
      <c r="N7" s="16">
        <f t="shared" si="5"/>
        <v>2.12</v>
      </c>
      <c r="O7" s="16">
        <f t="shared" si="6"/>
        <v>5959.2</v>
      </c>
      <c r="P7" s="16">
        <f t="shared" si="7"/>
        <v>184.72</v>
      </c>
      <c r="Q7" s="1">
        <f t="shared" si="8"/>
        <v>1.376</v>
      </c>
      <c r="R7" s="1">
        <f t="shared" si="9"/>
        <v>8.5184</v>
      </c>
      <c r="S7" s="1">
        <f t="shared" si="10"/>
        <v>391.6064</v>
      </c>
      <c r="T7" s="1">
        <f t="shared" si="11"/>
        <v>1100783.424</v>
      </c>
      <c r="U7" s="2" t="s">
        <v>158</v>
      </c>
      <c r="V7" s="34">
        <f>AVERAGE(G:G)</f>
        <v>115.28</v>
      </c>
    </row>
    <row r="8">
      <c r="A8" s="16">
        <v>1.0</v>
      </c>
      <c r="B8" s="16">
        <v>0.0</v>
      </c>
      <c r="C8" s="16">
        <v>5.0</v>
      </c>
      <c r="D8" s="16">
        <v>20.0</v>
      </c>
      <c r="E8" s="16">
        <v>6.0</v>
      </c>
      <c r="F8" s="16">
        <v>8900.0</v>
      </c>
      <c r="G8" s="16">
        <v>300.0</v>
      </c>
      <c r="J8" s="16">
        <f t="shared" si="1"/>
        <v>-1.2</v>
      </c>
      <c r="K8" s="16">
        <f t="shared" si="2"/>
        <v>-1.28</v>
      </c>
      <c r="L8" s="16">
        <f t="shared" si="3"/>
        <v>-0.88</v>
      </c>
      <c r="M8" s="16">
        <f t="shared" si="4"/>
        <v>10.32</v>
      </c>
      <c r="N8" s="16">
        <f t="shared" si="5"/>
        <v>1.12</v>
      </c>
      <c r="O8" s="16">
        <f t="shared" si="6"/>
        <v>4859.2</v>
      </c>
      <c r="P8" s="16">
        <f t="shared" si="7"/>
        <v>184.72</v>
      </c>
      <c r="Q8" s="1">
        <f t="shared" si="8"/>
        <v>1.536</v>
      </c>
      <c r="R8" s="1">
        <f t="shared" si="9"/>
        <v>-9.0816</v>
      </c>
      <c r="S8" s="1">
        <f t="shared" si="10"/>
        <v>206.8864</v>
      </c>
      <c r="T8" s="1">
        <f t="shared" si="11"/>
        <v>897591.424</v>
      </c>
    </row>
    <row r="9">
      <c r="A9" s="16">
        <v>2.0</v>
      </c>
      <c r="B9" s="16">
        <v>1.0</v>
      </c>
      <c r="C9" s="16">
        <v>5.0</v>
      </c>
      <c r="D9" s="16">
        <v>7.0</v>
      </c>
      <c r="E9" s="16">
        <v>2.0</v>
      </c>
      <c r="F9" s="16">
        <v>1700.0</v>
      </c>
      <c r="G9" s="16">
        <v>50.0</v>
      </c>
      <c r="J9" s="16">
        <f t="shared" si="1"/>
        <v>-0.2</v>
      </c>
      <c r="K9" s="16">
        <f t="shared" si="2"/>
        <v>-0.28</v>
      </c>
      <c r="L9" s="16">
        <f t="shared" si="3"/>
        <v>-0.88</v>
      </c>
      <c r="M9" s="16">
        <f t="shared" si="4"/>
        <v>-2.68</v>
      </c>
      <c r="N9" s="16">
        <f t="shared" si="5"/>
        <v>-2.88</v>
      </c>
      <c r="O9" s="16">
        <f t="shared" si="6"/>
        <v>-2340.8</v>
      </c>
      <c r="P9" s="16">
        <f t="shared" si="7"/>
        <v>-65.28</v>
      </c>
      <c r="Q9" s="1">
        <f t="shared" si="8"/>
        <v>0.056</v>
      </c>
      <c r="R9" s="1">
        <f t="shared" si="9"/>
        <v>2.3584</v>
      </c>
      <c r="S9" s="1">
        <f t="shared" si="10"/>
        <v>188.0064</v>
      </c>
      <c r="T9" s="1">
        <f t="shared" si="11"/>
        <v>152807.424</v>
      </c>
      <c r="U9" s="25" t="s">
        <v>159</v>
      </c>
    </row>
    <row r="10">
      <c r="A10" s="16">
        <v>3.0</v>
      </c>
      <c r="B10" s="16">
        <v>2.0</v>
      </c>
      <c r="C10" s="16">
        <v>7.0</v>
      </c>
      <c r="D10" s="16">
        <v>40.0</v>
      </c>
      <c r="E10" s="16">
        <v>5.0</v>
      </c>
      <c r="F10" s="16">
        <v>1400.0</v>
      </c>
      <c r="G10" s="16">
        <v>150.0</v>
      </c>
      <c r="J10" s="16">
        <f t="shared" si="1"/>
        <v>0.8</v>
      </c>
      <c r="K10" s="16">
        <f t="shared" si="2"/>
        <v>0.72</v>
      </c>
      <c r="L10" s="16">
        <f t="shared" si="3"/>
        <v>1.12</v>
      </c>
      <c r="M10" s="16">
        <f t="shared" si="4"/>
        <v>30.32</v>
      </c>
      <c r="N10" s="16">
        <f t="shared" si="5"/>
        <v>0.12</v>
      </c>
      <c r="O10" s="16">
        <f t="shared" si="6"/>
        <v>-2640.8</v>
      </c>
      <c r="P10" s="16">
        <f t="shared" si="7"/>
        <v>34.72</v>
      </c>
      <c r="Q10" s="1">
        <f t="shared" si="8"/>
        <v>0.576</v>
      </c>
      <c r="R10" s="1">
        <f t="shared" si="9"/>
        <v>33.9584</v>
      </c>
      <c r="S10" s="1">
        <f t="shared" si="10"/>
        <v>4.1664</v>
      </c>
      <c r="T10" s="1">
        <f t="shared" si="11"/>
        <v>-91688.576</v>
      </c>
      <c r="U10" s="35" t="s">
        <v>160</v>
      </c>
      <c r="V10" s="36">
        <f>sum(Q:Q)</f>
        <v>19.6</v>
      </c>
    </row>
    <row r="11">
      <c r="A11" s="16">
        <v>2.0</v>
      </c>
      <c r="B11" s="16">
        <v>2.0</v>
      </c>
      <c r="C11" s="16">
        <v>4.0</v>
      </c>
      <c r="D11" s="16">
        <v>0.0</v>
      </c>
      <c r="E11" s="16">
        <v>3.0</v>
      </c>
      <c r="F11" s="16">
        <v>600.0</v>
      </c>
      <c r="G11" s="16">
        <v>40.0</v>
      </c>
      <c r="J11" s="16">
        <f t="shared" si="1"/>
        <v>-0.2</v>
      </c>
      <c r="K11" s="16">
        <f t="shared" si="2"/>
        <v>0.72</v>
      </c>
      <c r="L11" s="16">
        <f t="shared" si="3"/>
        <v>-1.88</v>
      </c>
      <c r="M11" s="16">
        <f t="shared" si="4"/>
        <v>-9.68</v>
      </c>
      <c r="N11" s="16">
        <f t="shared" si="5"/>
        <v>-1.88</v>
      </c>
      <c r="O11" s="16">
        <f t="shared" si="6"/>
        <v>-3440.8</v>
      </c>
      <c r="P11" s="16">
        <f t="shared" si="7"/>
        <v>-75.28</v>
      </c>
      <c r="Q11" s="1">
        <f t="shared" si="8"/>
        <v>-0.144</v>
      </c>
      <c r="R11" s="1">
        <f t="shared" si="9"/>
        <v>18.1984</v>
      </c>
      <c r="S11" s="1">
        <f t="shared" si="10"/>
        <v>141.5264</v>
      </c>
      <c r="T11" s="1">
        <f t="shared" si="11"/>
        <v>259023.424</v>
      </c>
      <c r="U11" s="37" t="s">
        <v>161</v>
      </c>
      <c r="V11" s="38">
        <f>V10/( 25-1)</f>
        <v>0.8166666667</v>
      </c>
    </row>
    <row r="12">
      <c r="A12" s="16">
        <v>4.0</v>
      </c>
      <c r="B12" s="16">
        <v>3.0</v>
      </c>
      <c r="C12" s="16">
        <v>4.0</v>
      </c>
      <c r="D12" s="16">
        <v>0.0</v>
      </c>
      <c r="E12" s="16">
        <v>2.0</v>
      </c>
      <c r="F12" s="16">
        <v>700.0</v>
      </c>
      <c r="G12" s="16">
        <v>50.0</v>
      </c>
      <c r="J12" s="16">
        <f t="shared" si="1"/>
        <v>1.8</v>
      </c>
      <c r="K12" s="16">
        <f t="shared" si="2"/>
        <v>1.72</v>
      </c>
      <c r="L12" s="16">
        <f t="shared" si="3"/>
        <v>-1.88</v>
      </c>
      <c r="M12" s="16">
        <f t="shared" si="4"/>
        <v>-9.68</v>
      </c>
      <c r="N12" s="16">
        <f t="shared" si="5"/>
        <v>-2.88</v>
      </c>
      <c r="O12" s="16">
        <f t="shared" si="6"/>
        <v>-3340.8</v>
      </c>
      <c r="P12" s="16">
        <f t="shared" si="7"/>
        <v>-65.28</v>
      </c>
      <c r="Q12" s="1">
        <f t="shared" si="8"/>
        <v>3.096</v>
      </c>
      <c r="R12" s="1">
        <f t="shared" si="9"/>
        <v>18.1984</v>
      </c>
      <c r="S12" s="1">
        <f t="shared" si="10"/>
        <v>188.0064</v>
      </c>
      <c r="T12" s="1">
        <f t="shared" si="11"/>
        <v>218087.424</v>
      </c>
      <c r="U12" s="39" t="s">
        <v>162</v>
      </c>
      <c r="V12" s="40">
        <f>stdev(A:A)</f>
        <v>1.258305739</v>
      </c>
    </row>
    <row r="13">
      <c r="A13" s="16">
        <v>0.0</v>
      </c>
      <c r="B13" s="16">
        <v>0.0</v>
      </c>
      <c r="C13" s="16">
        <v>18.0</v>
      </c>
      <c r="D13" s="16">
        <v>0.0</v>
      </c>
      <c r="E13" s="16">
        <v>12.0</v>
      </c>
      <c r="F13" s="16">
        <v>240.0</v>
      </c>
      <c r="G13" s="16">
        <v>112.0</v>
      </c>
      <c r="J13" s="16">
        <f t="shared" si="1"/>
        <v>-2.2</v>
      </c>
      <c r="K13" s="16">
        <f t="shared" si="2"/>
        <v>-1.28</v>
      </c>
      <c r="L13" s="16">
        <f t="shared" si="3"/>
        <v>12.12</v>
      </c>
      <c r="M13" s="16">
        <f t="shared" si="4"/>
        <v>-9.68</v>
      </c>
      <c r="N13" s="16">
        <f t="shared" si="5"/>
        <v>7.12</v>
      </c>
      <c r="O13" s="16">
        <f t="shared" si="6"/>
        <v>-3800.8</v>
      </c>
      <c r="P13" s="16">
        <f t="shared" si="7"/>
        <v>-3.28</v>
      </c>
      <c r="Q13" s="1">
        <f t="shared" si="8"/>
        <v>2.816</v>
      </c>
      <c r="R13" s="1">
        <f t="shared" si="9"/>
        <v>-117.3216</v>
      </c>
      <c r="S13" s="1">
        <f t="shared" si="10"/>
        <v>-23.3536</v>
      </c>
      <c r="T13" s="1">
        <f t="shared" si="11"/>
        <v>12466.624</v>
      </c>
      <c r="U13" s="41" t="s">
        <v>163</v>
      </c>
      <c r="V13" s="42">
        <f>stdev(B:B)</f>
        <v>1.021436896</v>
      </c>
    </row>
    <row r="14">
      <c r="A14" s="16">
        <v>3.0</v>
      </c>
      <c r="B14" s="16">
        <v>1.0</v>
      </c>
      <c r="C14" s="16">
        <v>7.0</v>
      </c>
      <c r="D14" s="16">
        <v>0.0</v>
      </c>
      <c r="E14" s="16">
        <v>3.0</v>
      </c>
      <c r="F14" s="16">
        <v>600.0</v>
      </c>
      <c r="G14" s="16">
        <v>70.0</v>
      </c>
      <c r="J14" s="16">
        <f t="shared" si="1"/>
        <v>0.8</v>
      </c>
      <c r="K14" s="16">
        <f t="shared" si="2"/>
        <v>-0.28</v>
      </c>
      <c r="L14" s="16">
        <f t="shared" si="3"/>
        <v>1.12</v>
      </c>
      <c r="M14" s="16">
        <f t="shared" si="4"/>
        <v>-9.68</v>
      </c>
      <c r="N14" s="16">
        <f t="shared" si="5"/>
        <v>-1.88</v>
      </c>
      <c r="O14" s="16">
        <f t="shared" si="6"/>
        <v>-3440.8</v>
      </c>
      <c r="P14" s="16">
        <f t="shared" si="7"/>
        <v>-45.28</v>
      </c>
      <c r="Q14" s="1">
        <f t="shared" si="8"/>
        <v>-0.224</v>
      </c>
      <c r="R14" s="1">
        <f t="shared" si="9"/>
        <v>-10.8416</v>
      </c>
      <c r="S14" s="1">
        <f t="shared" si="10"/>
        <v>85.1264</v>
      </c>
      <c r="T14" s="1">
        <f t="shared" si="11"/>
        <v>155799.424</v>
      </c>
      <c r="U14" s="43" t="s">
        <v>164</v>
      </c>
      <c r="V14" s="44">
        <f>V11/(V12*V13)</f>
        <v>0.6353998541</v>
      </c>
    </row>
    <row r="15">
      <c r="A15" s="16">
        <v>2.0</v>
      </c>
      <c r="B15" s="16">
        <v>1.0</v>
      </c>
      <c r="C15" s="16">
        <v>4.0</v>
      </c>
      <c r="D15" s="16">
        <v>8.0</v>
      </c>
      <c r="E15" s="16">
        <v>3.0</v>
      </c>
      <c r="F15" s="16">
        <v>2680.0</v>
      </c>
      <c r="G15" s="16">
        <v>80.0</v>
      </c>
      <c r="J15" s="16">
        <f t="shared" si="1"/>
        <v>-0.2</v>
      </c>
      <c r="K15" s="16">
        <f t="shared" si="2"/>
        <v>-0.28</v>
      </c>
      <c r="L15" s="16">
        <f t="shared" si="3"/>
        <v>-1.88</v>
      </c>
      <c r="M15" s="16">
        <f t="shared" si="4"/>
        <v>-1.68</v>
      </c>
      <c r="N15" s="16">
        <f t="shared" si="5"/>
        <v>-1.88</v>
      </c>
      <c r="O15" s="16">
        <f t="shared" si="6"/>
        <v>-1360.8</v>
      </c>
      <c r="P15" s="16">
        <f t="shared" si="7"/>
        <v>-35.28</v>
      </c>
      <c r="Q15" s="1">
        <f t="shared" si="8"/>
        <v>0.056</v>
      </c>
      <c r="R15" s="1">
        <f t="shared" si="9"/>
        <v>3.1584</v>
      </c>
      <c r="S15" s="1">
        <f t="shared" si="10"/>
        <v>66.3264</v>
      </c>
      <c r="T15" s="1">
        <f t="shared" si="11"/>
        <v>48009.024</v>
      </c>
      <c r="U15" s="25" t="s">
        <v>165</v>
      </c>
      <c r="V15" s="8"/>
    </row>
    <row r="16">
      <c r="A16" s="16">
        <v>1.0</v>
      </c>
      <c r="B16" s="16">
        <v>0.0</v>
      </c>
      <c r="C16" s="16">
        <v>5.0</v>
      </c>
      <c r="D16" s="16">
        <v>20.0</v>
      </c>
      <c r="E16" s="16">
        <v>6.0</v>
      </c>
      <c r="F16" s="16">
        <v>8900.0</v>
      </c>
      <c r="G16" s="16">
        <v>300.0</v>
      </c>
      <c r="J16" s="16">
        <f t="shared" si="1"/>
        <v>-1.2</v>
      </c>
      <c r="K16" s="16">
        <f t="shared" si="2"/>
        <v>-1.28</v>
      </c>
      <c r="L16" s="16">
        <f t="shared" si="3"/>
        <v>-0.88</v>
      </c>
      <c r="M16" s="16">
        <f t="shared" si="4"/>
        <v>10.32</v>
      </c>
      <c r="N16" s="16">
        <f t="shared" si="5"/>
        <v>1.12</v>
      </c>
      <c r="O16" s="16">
        <f t="shared" si="6"/>
        <v>4859.2</v>
      </c>
      <c r="P16" s="16">
        <f t="shared" si="7"/>
        <v>184.72</v>
      </c>
      <c r="Q16" s="1">
        <f t="shared" si="8"/>
        <v>1.536</v>
      </c>
      <c r="R16" s="1">
        <f t="shared" si="9"/>
        <v>-9.0816</v>
      </c>
      <c r="S16" s="1">
        <f t="shared" si="10"/>
        <v>206.8864</v>
      </c>
      <c r="T16" s="1">
        <f t="shared" si="11"/>
        <v>897591.424</v>
      </c>
      <c r="U16" s="35" t="s">
        <v>166</v>
      </c>
      <c r="V16" s="36">
        <f>sum(R:R)</f>
        <v>80.04</v>
      </c>
    </row>
    <row r="17">
      <c r="A17" s="16">
        <v>2.0</v>
      </c>
      <c r="B17" s="16">
        <v>1.0</v>
      </c>
      <c r="C17" s="16">
        <v>7.0</v>
      </c>
      <c r="D17" s="16">
        <v>0.0</v>
      </c>
      <c r="E17" s="16">
        <v>4.0</v>
      </c>
      <c r="F17" s="16">
        <v>1500.0</v>
      </c>
      <c r="G17" s="16">
        <v>30.0</v>
      </c>
      <c r="J17" s="16">
        <f t="shared" si="1"/>
        <v>-0.2</v>
      </c>
      <c r="K17" s="16">
        <f t="shared" si="2"/>
        <v>-0.28</v>
      </c>
      <c r="L17" s="16">
        <f t="shared" si="3"/>
        <v>1.12</v>
      </c>
      <c r="M17" s="16">
        <f t="shared" si="4"/>
        <v>-9.68</v>
      </c>
      <c r="N17" s="16">
        <f t="shared" si="5"/>
        <v>-0.88</v>
      </c>
      <c r="O17" s="16">
        <f t="shared" si="6"/>
        <v>-2540.8</v>
      </c>
      <c r="P17" s="16">
        <f t="shared" si="7"/>
        <v>-85.28</v>
      </c>
      <c r="Q17" s="1">
        <f t="shared" si="8"/>
        <v>0.056</v>
      </c>
      <c r="R17" s="1">
        <f t="shared" si="9"/>
        <v>-10.8416</v>
      </c>
      <c r="S17" s="1">
        <f t="shared" si="10"/>
        <v>75.0464</v>
      </c>
      <c r="T17" s="1">
        <f t="shared" si="11"/>
        <v>216679.424</v>
      </c>
      <c r="U17" s="37" t="s">
        <v>167</v>
      </c>
      <c r="V17" s="45">
        <f>V16/( 25-1)</f>
        <v>3.335</v>
      </c>
    </row>
    <row r="18">
      <c r="A18" s="16">
        <v>1.0</v>
      </c>
      <c r="B18" s="16">
        <v>1.0</v>
      </c>
      <c r="C18" s="16">
        <v>5.0</v>
      </c>
      <c r="D18" s="16">
        <v>15.0</v>
      </c>
      <c r="E18" s="16">
        <v>5.0</v>
      </c>
      <c r="F18" s="16">
        <v>1000.0</v>
      </c>
      <c r="G18" s="16">
        <v>60.0</v>
      </c>
      <c r="J18" s="16">
        <f t="shared" si="1"/>
        <v>-1.2</v>
      </c>
      <c r="K18" s="16">
        <f t="shared" si="2"/>
        <v>-0.28</v>
      </c>
      <c r="L18" s="16">
        <f t="shared" si="3"/>
        <v>-0.88</v>
      </c>
      <c r="M18" s="16">
        <f t="shared" si="4"/>
        <v>5.32</v>
      </c>
      <c r="N18" s="16">
        <f t="shared" si="5"/>
        <v>0.12</v>
      </c>
      <c r="O18" s="16">
        <f t="shared" si="6"/>
        <v>-3040.8</v>
      </c>
      <c r="P18" s="16">
        <f t="shared" si="7"/>
        <v>-55.28</v>
      </c>
      <c r="Q18" s="1">
        <f t="shared" si="8"/>
        <v>0.336</v>
      </c>
      <c r="R18" s="1">
        <f t="shared" si="9"/>
        <v>-4.6816</v>
      </c>
      <c r="S18" s="1">
        <f t="shared" si="10"/>
        <v>-6.6336</v>
      </c>
      <c r="T18" s="1">
        <f t="shared" si="11"/>
        <v>168095.424</v>
      </c>
      <c r="U18" s="46" t="s">
        <v>168</v>
      </c>
      <c r="V18" s="40">
        <f>stdev(C:C)</f>
        <v>3.059411708</v>
      </c>
    </row>
    <row r="19">
      <c r="A19" s="16">
        <v>1.0</v>
      </c>
      <c r="B19" s="16">
        <v>1.0</v>
      </c>
      <c r="C19" s="16">
        <v>3.0</v>
      </c>
      <c r="D19" s="16">
        <v>0.0</v>
      </c>
      <c r="E19" s="16">
        <v>3.0</v>
      </c>
      <c r="F19" s="16">
        <v>10000.0</v>
      </c>
      <c r="G19" s="16">
        <v>120.0</v>
      </c>
      <c r="J19" s="16">
        <f t="shared" si="1"/>
        <v>-1.2</v>
      </c>
      <c r="K19" s="16">
        <f t="shared" si="2"/>
        <v>-0.28</v>
      </c>
      <c r="L19" s="16">
        <f t="shared" si="3"/>
        <v>-2.88</v>
      </c>
      <c r="M19" s="16">
        <f t="shared" si="4"/>
        <v>-9.68</v>
      </c>
      <c r="N19" s="16">
        <f t="shared" si="5"/>
        <v>-1.88</v>
      </c>
      <c r="O19" s="16">
        <f t="shared" si="6"/>
        <v>5959.2</v>
      </c>
      <c r="P19" s="16">
        <f t="shared" si="7"/>
        <v>4.72</v>
      </c>
      <c r="Q19" s="1">
        <f t="shared" si="8"/>
        <v>0.336</v>
      </c>
      <c r="R19" s="1">
        <f t="shared" si="9"/>
        <v>27.8784</v>
      </c>
      <c r="S19" s="1">
        <f t="shared" si="10"/>
        <v>-8.8736</v>
      </c>
      <c r="T19" s="1">
        <f t="shared" si="11"/>
        <v>28127.424</v>
      </c>
      <c r="U19" s="47" t="s">
        <v>169</v>
      </c>
      <c r="V19" s="42">
        <f>stdev(D:D)</f>
        <v>11.26839237</v>
      </c>
    </row>
    <row r="20">
      <c r="A20" s="16">
        <v>0.0</v>
      </c>
      <c r="B20" s="16">
        <v>0.0</v>
      </c>
      <c r="C20" s="16">
        <v>3.0</v>
      </c>
      <c r="D20" s="16">
        <v>0.0</v>
      </c>
      <c r="E20" s="16">
        <v>1.0</v>
      </c>
      <c r="F20" s="16">
        <v>1000.0</v>
      </c>
      <c r="G20" s="16">
        <v>100.0</v>
      </c>
      <c r="J20" s="16">
        <f t="shared" si="1"/>
        <v>-2.2</v>
      </c>
      <c r="K20" s="16">
        <f t="shared" si="2"/>
        <v>-1.28</v>
      </c>
      <c r="L20" s="16">
        <f t="shared" si="3"/>
        <v>-2.88</v>
      </c>
      <c r="M20" s="16">
        <f t="shared" si="4"/>
        <v>-9.68</v>
      </c>
      <c r="N20" s="16">
        <f t="shared" si="5"/>
        <v>-3.88</v>
      </c>
      <c r="O20" s="16">
        <f t="shared" si="6"/>
        <v>-3040.8</v>
      </c>
      <c r="P20" s="16">
        <f t="shared" si="7"/>
        <v>-15.28</v>
      </c>
      <c r="Q20" s="1">
        <f t="shared" si="8"/>
        <v>2.816</v>
      </c>
      <c r="R20" s="1">
        <f t="shared" si="9"/>
        <v>27.8784</v>
      </c>
      <c r="S20" s="1">
        <f t="shared" si="10"/>
        <v>59.2864</v>
      </c>
      <c r="T20" s="1">
        <f t="shared" si="11"/>
        <v>46463.424</v>
      </c>
      <c r="U20" s="48" t="s">
        <v>170</v>
      </c>
      <c r="V20" s="44">
        <f>V17/(V18*V19)</f>
        <v>0.09673774351</v>
      </c>
    </row>
    <row r="21">
      <c r="A21" s="16">
        <v>5.0</v>
      </c>
      <c r="B21" s="16">
        <v>1.0</v>
      </c>
      <c r="C21" s="16">
        <v>10.0</v>
      </c>
      <c r="D21" s="16">
        <v>25.0</v>
      </c>
      <c r="E21" s="16">
        <v>5.0</v>
      </c>
      <c r="F21" s="16">
        <v>1500.0</v>
      </c>
      <c r="G21" s="16">
        <v>60.0</v>
      </c>
      <c r="J21" s="16">
        <f t="shared" si="1"/>
        <v>2.8</v>
      </c>
      <c r="K21" s="16">
        <f t="shared" si="2"/>
        <v>-0.28</v>
      </c>
      <c r="L21" s="16">
        <f t="shared" si="3"/>
        <v>4.12</v>
      </c>
      <c r="M21" s="16">
        <f t="shared" si="4"/>
        <v>15.32</v>
      </c>
      <c r="N21" s="16">
        <f t="shared" si="5"/>
        <v>0.12</v>
      </c>
      <c r="O21" s="16">
        <f t="shared" si="6"/>
        <v>-2540.8</v>
      </c>
      <c r="P21" s="16">
        <f t="shared" si="7"/>
        <v>-55.28</v>
      </c>
      <c r="Q21" s="1">
        <f t="shared" si="8"/>
        <v>-0.784</v>
      </c>
      <c r="R21" s="1">
        <f t="shared" si="9"/>
        <v>63.1184</v>
      </c>
      <c r="S21" s="1">
        <f t="shared" si="10"/>
        <v>-6.6336</v>
      </c>
      <c r="T21" s="1">
        <f t="shared" si="11"/>
        <v>140455.424</v>
      </c>
      <c r="U21" s="25" t="s">
        <v>171</v>
      </c>
    </row>
    <row r="22">
      <c r="A22" s="16">
        <v>3.0</v>
      </c>
      <c r="B22" s="16">
        <v>3.0</v>
      </c>
      <c r="C22" s="16">
        <v>5.0</v>
      </c>
      <c r="D22" s="16">
        <v>0.0</v>
      </c>
      <c r="E22" s="16">
        <v>7.0</v>
      </c>
      <c r="F22" s="16">
        <v>10000.0</v>
      </c>
      <c r="G22" s="16">
        <v>300.0</v>
      </c>
      <c r="J22" s="16">
        <f t="shared" si="1"/>
        <v>0.8</v>
      </c>
      <c r="K22" s="16">
        <f t="shared" si="2"/>
        <v>1.72</v>
      </c>
      <c r="L22" s="16">
        <f t="shared" si="3"/>
        <v>-0.88</v>
      </c>
      <c r="M22" s="16">
        <f t="shared" si="4"/>
        <v>-9.68</v>
      </c>
      <c r="N22" s="16">
        <f t="shared" si="5"/>
        <v>2.12</v>
      </c>
      <c r="O22" s="16">
        <f t="shared" si="6"/>
        <v>5959.2</v>
      </c>
      <c r="P22" s="16">
        <f t="shared" si="7"/>
        <v>184.72</v>
      </c>
      <c r="Q22" s="1">
        <f t="shared" si="8"/>
        <v>1.376</v>
      </c>
      <c r="R22" s="1">
        <f t="shared" si="9"/>
        <v>8.5184</v>
      </c>
      <c r="S22" s="1">
        <f t="shared" si="10"/>
        <v>391.6064</v>
      </c>
      <c r="T22" s="1">
        <f t="shared" si="11"/>
        <v>1100783.424</v>
      </c>
      <c r="U22" s="35" t="s">
        <v>172</v>
      </c>
      <c r="V22" s="36">
        <f>sum(S:S)</f>
        <v>2109.84</v>
      </c>
    </row>
    <row r="23">
      <c r="A23" s="16">
        <v>2.0</v>
      </c>
      <c r="B23" s="16">
        <v>1.0</v>
      </c>
      <c r="C23" s="16">
        <v>4.0</v>
      </c>
      <c r="D23" s="16">
        <v>30.0</v>
      </c>
      <c r="E23" s="16">
        <v>6.0</v>
      </c>
      <c r="F23" s="16">
        <v>1500.0</v>
      </c>
      <c r="G23" s="16">
        <v>50.0</v>
      </c>
      <c r="J23" s="16">
        <f t="shared" si="1"/>
        <v>-0.2</v>
      </c>
      <c r="K23" s="16">
        <f t="shared" si="2"/>
        <v>-0.28</v>
      </c>
      <c r="L23" s="16">
        <f t="shared" si="3"/>
        <v>-1.88</v>
      </c>
      <c r="M23" s="16">
        <f t="shared" si="4"/>
        <v>20.32</v>
      </c>
      <c r="N23" s="16">
        <f t="shared" si="5"/>
        <v>1.12</v>
      </c>
      <c r="O23" s="16">
        <f t="shared" si="6"/>
        <v>-2540.8</v>
      </c>
      <c r="P23" s="16">
        <f t="shared" si="7"/>
        <v>-65.28</v>
      </c>
      <c r="Q23" s="1">
        <f t="shared" si="8"/>
        <v>0.056</v>
      </c>
      <c r="R23" s="1">
        <f t="shared" si="9"/>
        <v>-38.2016</v>
      </c>
      <c r="S23" s="1">
        <f t="shared" si="10"/>
        <v>-73.1136</v>
      </c>
      <c r="T23" s="1">
        <f t="shared" si="11"/>
        <v>165863.424</v>
      </c>
      <c r="U23" s="37" t="s">
        <v>173</v>
      </c>
      <c r="V23" s="45">
        <f>V22/( 25-1)</f>
        <v>87.91</v>
      </c>
    </row>
    <row r="24">
      <c r="A24" s="16">
        <v>3.0</v>
      </c>
      <c r="B24" s="16">
        <v>1.0</v>
      </c>
      <c r="C24" s="16">
        <v>9.0</v>
      </c>
      <c r="D24" s="16">
        <v>21.0</v>
      </c>
      <c r="E24" s="16">
        <v>3.0</v>
      </c>
      <c r="F24" s="16">
        <v>15000.0</v>
      </c>
      <c r="G24" s="16">
        <v>50.0</v>
      </c>
      <c r="J24" s="16">
        <f t="shared" si="1"/>
        <v>0.8</v>
      </c>
      <c r="K24" s="16">
        <f t="shared" si="2"/>
        <v>-0.28</v>
      </c>
      <c r="L24" s="16">
        <f t="shared" si="3"/>
        <v>3.12</v>
      </c>
      <c r="M24" s="16">
        <f t="shared" si="4"/>
        <v>11.32</v>
      </c>
      <c r="N24" s="16">
        <f t="shared" si="5"/>
        <v>-1.88</v>
      </c>
      <c r="O24" s="16">
        <f t="shared" si="6"/>
        <v>10959.2</v>
      </c>
      <c r="P24" s="16">
        <f t="shared" si="7"/>
        <v>-65.28</v>
      </c>
      <c r="Q24" s="1">
        <f t="shared" si="8"/>
        <v>-0.224</v>
      </c>
      <c r="R24" s="1">
        <f t="shared" si="9"/>
        <v>35.3184</v>
      </c>
      <c r="S24" s="1">
        <f t="shared" si="10"/>
        <v>122.7264</v>
      </c>
      <c r="T24" s="1">
        <f t="shared" si="11"/>
        <v>-715416.576</v>
      </c>
      <c r="U24" s="39" t="s">
        <v>174</v>
      </c>
      <c r="V24" s="40">
        <f>stdev(E:E)</f>
        <v>2.650786047</v>
      </c>
    </row>
    <row r="25">
      <c r="A25" s="16">
        <v>1.0</v>
      </c>
      <c r="B25" s="16">
        <v>1.0</v>
      </c>
      <c r="C25" s="16">
        <v>5.0</v>
      </c>
      <c r="D25" s="16">
        <v>7.0</v>
      </c>
      <c r="E25" s="16">
        <v>7.0</v>
      </c>
      <c r="F25" s="16">
        <v>2000.0</v>
      </c>
      <c r="G25" s="16">
        <v>50.0</v>
      </c>
      <c r="J25" s="16">
        <f t="shared" si="1"/>
        <v>-1.2</v>
      </c>
      <c r="K25" s="16">
        <f t="shared" si="2"/>
        <v>-0.28</v>
      </c>
      <c r="L25" s="16">
        <f t="shared" si="3"/>
        <v>-0.88</v>
      </c>
      <c r="M25" s="16">
        <f t="shared" si="4"/>
        <v>-2.68</v>
      </c>
      <c r="N25" s="16">
        <f t="shared" si="5"/>
        <v>2.12</v>
      </c>
      <c r="O25" s="16">
        <f t="shared" si="6"/>
        <v>-2040.8</v>
      </c>
      <c r="P25" s="16">
        <f t="shared" si="7"/>
        <v>-65.28</v>
      </c>
      <c r="Q25" s="1">
        <f t="shared" si="8"/>
        <v>0.336</v>
      </c>
      <c r="R25" s="1">
        <f t="shared" si="9"/>
        <v>2.3584</v>
      </c>
      <c r="S25" s="1">
        <f t="shared" si="10"/>
        <v>-138.3936</v>
      </c>
      <c r="T25" s="1">
        <f t="shared" si="11"/>
        <v>133223.424</v>
      </c>
      <c r="U25" s="41" t="s">
        <v>175</v>
      </c>
      <c r="V25" s="42">
        <f>stdev(G:G)</f>
        <v>98.10857931</v>
      </c>
    </row>
    <row r="26">
      <c r="A26" s="16">
        <v>3.0</v>
      </c>
      <c r="B26" s="16">
        <v>1.0</v>
      </c>
      <c r="C26" s="16">
        <v>7.0</v>
      </c>
      <c r="D26" s="16">
        <v>14.0</v>
      </c>
      <c r="E26" s="16">
        <v>3.0</v>
      </c>
      <c r="F26" s="16">
        <v>3800.0</v>
      </c>
      <c r="G26" s="16">
        <v>80.0</v>
      </c>
      <c r="J26" s="16">
        <f t="shared" si="1"/>
        <v>0.8</v>
      </c>
      <c r="K26" s="16">
        <f t="shared" si="2"/>
        <v>-0.28</v>
      </c>
      <c r="L26" s="16">
        <f t="shared" si="3"/>
        <v>1.12</v>
      </c>
      <c r="M26" s="16">
        <f t="shared" si="4"/>
        <v>4.32</v>
      </c>
      <c r="N26" s="16">
        <f t="shared" si="5"/>
        <v>-1.88</v>
      </c>
      <c r="O26" s="16">
        <f t="shared" si="6"/>
        <v>-240.8</v>
      </c>
      <c r="P26" s="16">
        <f t="shared" si="7"/>
        <v>-35.28</v>
      </c>
      <c r="Q26" s="1">
        <f t="shared" si="8"/>
        <v>-0.224</v>
      </c>
      <c r="R26" s="1">
        <f t="shared" si="9"/>
        <v>4.8384</v>
      </c>
      <c r="S26" s="1">
        <f t="shared" si="10"/>
        <v>66.3264</v>
      </c>
      <c r="T26" s="1">
        <f t="shared" si="11"/>
        <v>8495.424</v>
      </c>
      <c r="U26" s="43" t="s">
        <v>176</v>
      </c>
      <c r="V26" s="44">
        <f>V23/(V24*V25)</f>
        <v>0.3380310678</v>
      </c>
    </row>
    <row r="28">
      <c r="U28" s="25" t="s">
        <v>177</v>
      </c>
    </row>
    <row r="29">
      <c r="U29" s="35" t="s">
        <v>178</v>
      </c>
      <c r="V29" s="36">
        <f>sum(T2:T26)</f>
        <v>6569694.4</v>
      </c>
    </row>
    <row r="30">
      <c r="U30" s="37" t="s">
        <v>179</v>
      </c>
      <c r="V30" s="45">
        <f>V29/( 25-1)</f>
        <v>273737.2667</v>
      </c>
    </row>
    <row r="31">
      <c r="U31" s="46" t="s">
        <v>180</v>
      </c>
      <c r="V31" s="40">
        <f>stdev(F:F)</f>
        <v>4266.577395</v>
      </c>
    </row>
    <row r="32">
      <c r="U32" s="47" t="s">
        <v>175</v>
      </c>
      <c r="V32" s="42">
        <f>stdev(G:G)</f>
        <v>98.10857931</v>
      </c>
    </row>
    <row r="33">
      <c r="U33" s="48" t="s">
        <v>181</v>
      </c>
      <c r="V33" s="44">
        <f>V30/(V31*V32)</f>
        <v>0.6539541671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 t="s">
        <v>3</v>
      </c>
      <c r="C1" s="9" t="s">
        <v>90</v>
      </c>
      <c r="D1" s="49" t="s">
        <v>182</v>
      </c>
    </row>
    <row r="2">
      <c r="A2" s="2">
        <v>0.0</v>
      </c>
      <c r="B2" s="2">
        <v>0.0</v>
      </c>
      <c r="C2" s="8">
        <v>5.0</v>
      </c>
      <c r="D2" s="8">
        <v>100.0</v>
      </c>
      <c r="E2" s="50"/>
      <c r="F2" s="50"/>
      <c r="H2" s="6" t="s">
        <v>183</v>
      </c>
    </row>
    <row r="3">
      <c r="A3" s="2">
        <v>5.0</v>
      </c>
      <c r="B3" s="2">
        <v>2.0</v>
      </c>
      <c r="C3" s="8">
        <v>5.0</v>
      </c>
      <c r="D3" s="8">
        <v>80.0</v>
      </c>
      <c r="E3" s="50"/>
      <c r="F3" s="50"/>
      <c r="H3" s="17" t="s">
        <v>96</v>
      </c>
      <c r="I3" s="18">
        <v>0.0</v>
      </c>
      <c r="J3" s="18">
        <v>1.0</v>
      </c>
      <c r="K3" s="18">
        <v>2.0</v>
      </c>
      <c r="L3" s="18">
        <v>3.0</v>
      </c>
      <c r="M3" s="18">
        <v>4.0</v>
      </c>
      <c r="N3" s="18">
        <v>5.0</v>
      </c>
      <c r="O3" s="18">
        <v>6.0</v>
      </c>
      <c r="P3" s="18">
        <v>7.0</v>
      </c>
      <c r="Q3" s="18">
        <v>8.0</v>
      </c>
      <c r="R3" s="18">
        <v>9.0</v>
      </c>
      <c r="S3" s="18">
        <v>10.0</v>
      </c>
      <c r="T3" s="19">
        <v>11.0</v>
      </c>
      <c r="U3" s="19">
        <v>12.0</v>
      </c>
      <c r="V3" s="19">
        <v>13.0</v>
      </c>
      <c r="W3" s="19">
        <v>14.0</v>
      </c>
      <c r="X3" s="19">
        <v>15.0</v>
      </c>
      <c r="Y3" s="20" t="s">
        <v>97</v>
      </c>
      <c r="Z3" s="17" t="s">
        <v>98</v>
      </c>
    </row>
    <row r="4">
      <c r="A4" s="2">
        <v>3.0</v>
      </c>
      <c r="B4" s="2">
        <v>1.0</v>
      </c>
      <c r="C4" s="8">
        <v>3.0</v>
      </c>
      <c r="D4" s="8">
        <v>50.0</v>
      </c>
      <c r="E4" s="50"/>
      <c r="F4" s="50"/>
      <c r="H4" s="18">
        <v>0.0</v>
      </c>
      <c r="I4" s="21">
        <f t="shared" ref="I4:X4" si="1">COUNTIFS($A$2:$A$52,"="&amp;$H4,$B$2:$B$52,"="&amp;I$3)/51</f>
        <v>0.1176470588</v>
      </c>
      <c r="J4" s="51">
        <f t="shared" si="1"/>
        <v>0.01960784314</v>
      </c>
      <c r="K4" s="51">
        <f t="shared" si="1"/>
        <v>0.01960784314</v>
      </c>
      <c r="L4" s="51">
        <f t="shared" si="1"/>
        <v>0</v>
      </c>
      <c r="M4" s="51">
        <f t="shared" si="1"/>
        <v>0</v>
      </c>
      <c r="N4" s="51">
        <f t="shared" si="1"/>
        <v>0</v>
      </c>
      <c r="O4" s="51">
        <f t="shared" si="1"/>
        <v>0</v>
      </c>
      <c r="P4" s="51">
        <f t="shared" si="1"/>
        <v>0</v>
      </c>
      <c r="Q4" s="51">
        <f t="shared" si="1"/>
        <v>0</v>
      </c>
      <c r="R4" s="51">
        <f t="shared" si="1"/>
        <v>0</v>
      </c>
      <c r="S4" s="51">
        <f t="shared" si="1"/>
        <v>0</v>
      </c>
      <c r="T4" s="51">
        <f t="shared" si="1"/>
        <v>0</v>
      </c>
      <c r="U4" s="51">
        <f t="shared" si="1"/>
        <v>0</v>
      </c>
      <c r="V4" s="51">
        <f t="shared" si="1"/>
        <v>0</v>
      </c>
      <c r="W4" s="51">
        <f t="shared" si="1"/>
        <v>0</v>
      </c>
      <c r="X4" s="51">
        <f t="shared" si="1"/>
        <v>0</v>
      </c>
      <c r="Y4" s="22">
        <f t="shared" ref="Y4:Y19" si="3">sum(I4:X4)</f>
        <v>0.1568627451</v>
      </c>
      <c r="Z4" s="22">
        <f t="shared" ref="Z4:Z19" si="4">H4*Y4</f>
        <v>0</v>
      </c>
    </row>
    <row r="5">
      <c r="A5" s="2">
        <v>0.0</v>
      </c>
      <c r="B5" s="2">
        <v>0.0</v>
      </c>
      <c r="C5" s="8">
        <v>13.0</v>
      </c>
      <c r="D5" s="8">
        <v>45.0</v>
      </c>
      <c r="E5" s="50"/>
      <c r="F5" s="50"/>
      <c r="H5" s="18">
        <v>1.0</v>
      </c>
      <c r="I5" s="21">
        <f t="shared" ref="I5:X5" si="2">COUNTIFS($A$2:$A$52,"="&amp;$H5,$B$2:$B$52,"="&amp;I$3)/51</f>
        <v>0.01960784314</v>
      </c>
      <c r="J5" s="51">
        <f t="shared" si="2"/>
        <v>0.2352941176</v>
      </c>
      <c r="K5" s="51">
        <f t="shared" si="2"/>
        <v>0</v>
      </c>
      <c r="L5" s="51">
        <f t="shared" si="2"/>
        <v>0</v>
      </c>
      <c r="M5" s="51">
        <f t="shared" si="2"/>
        <v>0</v>
      </c>
      <c r="N5" s="51">
        <f t="shared" si="2"/>
        <v>0</v>
      </c>
      <c r="O5" s="51">
        <f t="shared" si="2"/>
        <v>0</v>
      </c>
      <c r="P5" s="51">
        <f t="shared" si="2"/>
        <v>0</v>
      </c>
      <c r="Q5" s="51">
        <f t="shared" si="2"/>
        <v>0</v>
      </c>
      <c r="R5" s="51">
        <f t="shared" si="2"/>
        <v>0</v>
      </c>
      <c r="S5" s="51">
        <f t="shared" si="2"/>
        <v>0</v>
      </c>
      <c r="T5" s="51">
        <f t="shared" si="2"/>
        <v>0</v>
      </c>
      <c r="U5" s="51">
        <f t="shared" si="2"/>
        <v>0</v>
      </c>
      <c r="V5" s="51">
        <f t="shared" si="2"/>
        <v>0</v>
      </c>
      <c r="W5" s="51">
        <f t="shared" si="2"/>
        <v>0</v>
      </c>
      <c r="X5" s="51">
        <f t="shared" si="2"/>
        <v>0</v>
      </c>
      <c r="Y5" s="22">
        <f t="shared" si="3"/>
        <v>0.2549019608</v>
      </c>
      <c r="Z5" s="22">
        <f t="shared" si="4"/>
        <v>0.2549019608</v>
      </c>
    </row>
    <row r="6">
      <c r="A6" s="2">
        <v>3.0</v>
      </c>
      <c r="B6" s="2">
        <v>2.0</v>
      </c>
      <c r="C6" s="8">
        <v>4.0</v>
      </c>
      <c r="D6" s="8">
        <v>60.0</v>
      </c>
      <c r="E6" s="50"/>
      <c r="F6" s="50"/>
      <c r="H6" s="18">
        <v>2.0</v>
      </c>
      <c r="I6" s="21">
        <f t="shared" ref="I6:X6" si="5">COUNTIFS($A$2:$A$52,"="&amp;$H6,$B$2:$B$52,"="&amp;I$3)/51</f>
        <v>0.01960784314</v>
      </c>
      <c r="J6" s="51">
        <f t="shared" si="5"/>
        <v>0.1568627451</v>
      </c>
      <c r="K6" s="51">
        <f t="shared" si="5"/>
        <v>0.05882352941</v>
      </c>
      <c r="L6" s="51">
        <f t="shared" si="5"/>
        <v>0</v>
      </c>
      <c r="M6" s="51">
        <f t="shared" si="5"/>
        <v>0.01960784314</v>
      </c>
      <c r="N6" s="51">
        <f t="shared" si="5"/>
        <v>0</v>
      </c>
      <c r="O6" s="51">
        <f t="shared" si="5"/>
        <v>0</v>
      </c>
      <c r="P6" s="51">
        <f t="shared" si="5"/>
        <v>0</v>
      </c>
      <c r="Q6" s="51">
        <f t="shared" si="5"/>
        <v>0</v>
      </c>
      <c r="R6" s="51">
        <f t="shared" si="5"/>
        <v>0</v>
      </c>
      <c r="S6" s="51">
        <f t="shared" si="5"/>
        <v>0</v>
      </c>
      <c r="T6" s="51">
        <f t="shared" si="5"/>
        <v>0</v>
      </c>
      <c r="U6" s="51">
        <f t="shared" si="5"/>
        <v>0</v>
      </c>
      <c r="V6" s="51">
        <f t="shared" si="5"/>
        <v>0</v>
      </c>
      <c r="W6" s="51">
        <f t="shared" si="5"/>
        <v>0</v>
      </c>
      <c r="X6" s="51">
        <f t="shared" si="5"/>
        <v>0</v>
      </c>
      <c r="Y6" s="22">
        <f t="shared" si="3"/>
        <v>0.2549019608</v>
      </c>
      <c r="Z6" s="22">
        <f t="shared" si="4"/>
        <v>0.5098039216</v>
      </c>
    </row>
    <row r="7">
      <c r="A7" s="2">
        <v>1.0</v>
      </c>
      <c r="B7" s="2">
        <v>1.0</v>
      </c>
      <c r="C7" s="8">
        <v>5.0</v>
      </c>
      <c r="D7" s="8">
        <v>60.0</v>
      </c>
      <c r="E7" s="50"/>
      <c r="F7" s="50"/>
      <c r="H7" s="18">
        <v>3.0</v>
      </c>
      <c r="I7" s="21">
        <f t="shared" ref="I7:X7" si="6">COUNTIFS($A$2:$A$52,"="&amp;$H7,$B$2:$B$52,"="&amp;I$3)/51</f>
        <v>0</v>
      </c>
      <c r="J7" s="51">
        <f t="shared" si="6"/>
        <v>0.1176470588</v>
      </c>
      <c r="K7" s="51">
        <f t="shared" si="6"/>
        <v>0.05882352941</v>
      </c>
      <c r="L7" s="51">
        <f t="shared" si="6"/>
        <v>0.01960784314</v>
      </c>
      <c r="M7" s="51">
        <f t="shared" si="6"/>
        <v>0</v>
      </c>
      <c r="N7" s="51">
        <f t="shared" si="6"/>
        <v>0</v>
      </c>
      <c r="O7" s="51">
        <f t="shared" si="6"/>
        <v>0</v>
      </c>
      <c r="P7" s="51">
        <f t="shared" si="6"/>
        <v>0</v>
      </c>
      <c r="Q7" s="51">
        <f t="shared" si="6"/>
        <v>0</v>
      </c>
      <c r="R7" s="51">
        <f t="shared" si="6"/>
        <v>0</v>
      </c>
      <c r="S7" s="51">
        <f t="shared" si="6"/>
        <v>0</v>
      </c>
      <c r="T7" s="51">
        <f t="shared" si="6"/>
        <v>0</v>
      </c>
      <c r="U7" s="51">
        <f t="shared" si="6"/>
        <v>0</v>
      </c>
      <c r="V7" s="51">
        <f t="shared" si="6"/>
        <v>0</v>
      </c>
      <c r="W7" s="51">
        <f t="shared" si="6"/>
        <v>0</v>
      </c>
      <c r="X7" s="51">
        <f t="shared" si="6"/>
        <v>0</v>
      </c>
      <c r="Y7" s="22">
        <f t="shared" si="3"/>
        <v>0.1960784314</v>
      </c>
      <c r="Z7" s="22">
        <f t="shared" si="4"/>
        <v>0.5882352941</v>
      </c>
    </row>
    <row r="8">
      <c r="A8" s="2">
        <v>1.0</v>
      </c>
      <c r="B8" s="2">
        <v>1.0</v>
      </c>
      <c r="C8" s="8">
        <v>5.0</v>
      </c>
      <c r="D8" s="8">
        <v>80.0</v>
      </c>
      <c r="E8" s="50"/>
      <c r="F8" s="50"/>
      <c r="H8" s="18">
        <v>4.0</v>
      </c>
      <c r="I8" s="21">
        <f t="shared" ref="I8:X8" si="7">COUNTIFS($A$2:$A$52,"="&amp;$H8,$B$2:$B$52,"="&amp;I$3)/51</f>
        <v>0</v>
      </c>
      <c r="J8" s="51">
        <f t="shared" si="7"/>
        <v>0</v>
      </c>
      <c r="K8" s="51">
        <f t="shared" si="7"/>
        <v>0</v>
      </c>
      <c r="L8" s="51">
        <f t="shared" si="7"/>
        <v>0.01960784314</v>
      </c>
      <c r="M8" s="51">
        <f t="shared" si="7"/>
        <v>0</v>
      </c>
      <c r="N8" s="51">
        <f t="shared" si="7"/>
        <v>0</v>
      </c>
      <c r="O8" s="51">
        <f t="shared" si="7"/>
        <v>0</v>
      </c>
      <c r="P8" s="51">
        <f t="shared" si="7"/>
        <v>0</v>
      </c>
      <c r="Q8" s="51">
        <f t="shared" si="7"/>
        <v>0</v>
      </c>
      <c r="R8" s="51">
        <f t="shared" si="7"/>
        <v>0</v>
      </c>
      <c r="S8" s="51">
        <f t="shared" si="7"/>
        <v>0</v>
      </c>
      <c r="T8" s="51">
        <f t="shared" si="7"/>
        <v>0</v>
      </c>
      <c r="U8" s="51">
        <f t="shared" si="7"/>
        <v>0</v>
      </c>
      <c r="V8" s="51">
        <f t="shared" si="7"/>
        <v>0</v>
      </c>
      <c r="W8" s="51">
        <f t="shared" si="7"/>
        <v>0</v>
      </c>
      <c r="X8" s="51">
        <f t="shared" si="7"/>
        <v>0</v>
      </c>
      <c r="Y8" s="22">
        <f t="shared" si="3"/>
        <v>0.01960784314</v>
      </c>
      <c r="Z8" s="22">
        <f t="shared" si="4"/>
        <v>0.07843137255</v>
      </c>
    </row>
    <row r="9">
      <c r="A9" s="2">
        <v>3.0</v>
      </c>
      <c r="B9" s="2">
        <v>2.0</v>
      </c>
      <c r="C9" s="8">
        <v>3.0</v>
      </c>
      <c r="D9" s="8">
        <v>80.0</v>
      </c>
      <c r="E9" s="50"/>
      <c r="F9" s="50"/>
      <c r="H9" s="18">
        <v>5.0</v>
      </c>
      <c r="I9" s="21">
        <f t="shared" ref="I9:X9" si="8">COUNTIFS($A$2:$A$52,"="&amp;$H9,$B$2:$B$52,"="&amp;I$3)/51</f>
        <v>0</v>
      </c>
      <c r="J9" s="51">
        <f t="shared" si="8"/>
        <v>0.01960784314</v>
      </c>
      <c r="K9" s="51">
        <f t="shared" si="8"/>
        <v>0.03921568627</v>
      </c>
      <c r="L9" s="51">
        <f t="shared" si="8"/>
        <v>0</v>
      </c>
      <c r="M9" s="51">
        <f t="shared" si="8"/>
        <v>0</v>
      </c>
      <c r="N9" s="51">
        <f t="shared" si="8"/>
        <v>0</v>
      </c>
      <c r="O9" s="51">
        <f t="shared" si="8"/>
        <v>0</v>
      </c>
      <c r="P9" s="51">
        <f t="shared" si="8"/>
        <v>0</v>
      </c>
      <c r="Q9" s="51">
        <f t="shared" si="8"/>
        <v>0</v>
      </c>
      <c r="R9" s="51">
        <f t="shared" si="8"/>
        <v>0</v>
      </c>
      <c r="S9" s="51">
        <f t="shared" si="8"/>
        <v>0</v>
      </c>
      <c r="T9" s="51">
        <f t="shared" si="8"/>
        <v>0</v>
      </c>
      <c r="U9" s="51">
        <f t="shared" si="8"/>
        <v>0</v>
      </c>
      <c r="V9" s="51">
        <f t="shared" si="8"/>
        <v>0</v>
      </c>
      <c r="W9" s="51">
        <f t="shared" si="8"/>
        <v>0</v>
      </c>
      <c r="X9" s="51">
        <f t="shared" si="8"/>
        <v>0</v>
      </c>
      <c r="Y9" s="22">
        <f t="shared" si="3"/>
        <v>0.05882352941</v>
      </c>
      <c r="Z9" s="22">
        <f t="shared" si="4"/>
        <v>0.2941176471</v>
      </c>
    </row>
    <row r="10">
      <c r="A10" s="2">
        <v>2.0</v>
      </c>
      <c r="B10" s="2">
        <v>1.0</v>
      </c>
      <c r="C10" s="8">
        <v>3.0</v>
      </c>
      <c r="D10" s="8">
        <v>80.0</v>
      </c>
      <c r="E10" s="50"/>
      <c r="F10" s="50"/>
      <c r="H10" s="18">
        <v>6.0</v>
      </c>
      <c r="I10" s="21">
        <f t="shared" ref="I10:X10" si="9">COUNTIFS($A$2:$A$52,"="&amp;$H10,$B$2:$B$52,"="&amp;I$3)/51</f>
        <v>0</v>
      </c>
      <c r="J10" s="51">
        <f t="shared" si="9"/>
        <v>0</v>
      </c>
      <c r="K10" s="51">
        <f t="shared" si="9"/>
        <v>0</v>
      </c>
      <c r="L10" s="51">
        <f t="shared" si="9"/>
        <v>0</v>
      </c>
      <c r="M10" s="51">
        <f t="shared" si="9"/>
        <v>0</v>
      </c>
      <c r="N10" s="51">
        <f t="shared" si="9"/>
        <v>0.01960784314</v>
      </c>
      <c r="O10" s="51">
        <f t="shared" si="9"/>
        <v>0</v>
      </c>
      <c r="P10" s="51">
        <f t="shared" si="9"/>
        <v>0</v>
      </c>
      <c r="Q10" s="51">
        <f t="shared" si="9"/>
        <v>0</v>
      </c>
      <c r="R10" s="51">
        <f t="shared" si="9"/>
        <v>0</v>
      </c>
      <c r="S10" s="51">
        <f t="shared" si="9"/>
        <v>0.01960784314</v>
      </c>
      <c r="T10" s="51">
        <f t="shared" si="9"/>
        <v>0</v>
      </c>
      <c r="U10" s="51">
        <f t="shared" si="9"/>
        <v>0</v>
      </c>
      <c r="V10" s="51">
        <f t="shared" si="9"/>
        <v>0</v>
      </c>
      <c r="W10" s="51">
        <f t="shared" si="9"/>
        <v>0</v>
      </c>
      <c r="X10" s="51">
        <f t="shared" si="9"/>
        <v>0</v>
      </c>
      <c r="Y10" s="22">
        <f t="shared" si="3"/>
        <v>0.03921568627</v>
      </c>
      <c r="Z10" s="22">
        <f t="shared" si="4"/>
        <v>0.2352941176</v>
      </c>
    </row>
    <row r="11">
      <c r="A11" s="2">
        <v>2.0</v>
      </c>
      <c r="B11" s="2">
        <v>2.0</v>
      </c>
      <c r="C11" s="8">
        <v>10.0</v>
      </c>
      <c r="D11" s="8">
        <v>200.0</v>
      </c>
      <c r="E11" s="50"/>
      <c r="F11" s="50"/>
      <c r="H11" s="18">
        <v>7.0</v>
      </c>
      <c r="I11" s="21">
        <f t="shared" ref="I11:X11" si="10">COUNTIFS($A$2:$A$52,"="&amp;$H11,$B$2:$B$52,"="&amp;I$3)/51</f>
        <v>0</v>
      </c>
      <c r="J11" s="51">
        <f t="shared" si="10"/>
        <v>0</v>
      </c>
      <c r="K11" s="51">
        <f t="shared" si="10"/>
        <v>0</v>
      </c>
      <c r="L11" s="51">
        <f t="shared" si="10"/>
        <v>0</v>
      </c>
      <c r="M11" s="51">
        <f t="shared" si="10"/>
        <v>0</v>
      </c>
      <c r="N11" s="51">
        <f t="shared" si="10"/>
        <v>0</v>
      </c>
      <c r="O11" s="51">
        <f t="shared" si="10"/>
        <v>0</v>
      </c>
      <c r="P11" s="51">
        <f t="shared" si="10"/>
        <v>0</v>
      </c>
      <c r="Q11" s="51">
        <f t="shared" si="10"/>
        <v>0</v>
      </c>
      <c r="R11" s="51">
        <f t="shared" si="10"/>
        <v>0</v>
      </c>
      <c r="S11" s="51">
        <f t="shared" si="10"/>
        <v>0</v>
      </c>
      <c r="T11" s="51">
        <f t="shared" si="10"/>
        <v>0</v>
      </c>
      <c r="U11" s="51">
        <f t="shared" si="10"/>
        <v>0</v>
      </c>
      <c r="V11" s="51">
        <f t="shared" si="10"/>
        <v>0</v>
      </c>
      <c r="W11" s="51">
        <f t="shared" si="10"/>
        <v>0</v>
      </c>
      <c r="X11" s="51">
        <f t="shared" si="10"/>
        <v>0</v>
      </c>
      <c r="Y11" s="22">
        <f t="shared" si="3"/>
        <v>0</v>
      </c>
      <c r="Z11" s="22">
        <f t="shared" si="4"/>
        <v>0</v>
      </c>
    </row>
    <row r="12">
      <c r="A12" s="2">
        <v>1.0</v>
      </c>
      <c r="B12" s="2">
        <v>1.0</v>
      </c>
      <c r="C12" s="8">
        <v>1.0</v>
      </c>
      <c r="D12" s="8">
        <v>50.0</v>
      </c>
      <c r="E12" s="50"/>
      <c r="F12" s="50"/>
      <c r="H12" s="18">
        <v>8.0</v>
      </c>
      <c r="I12" s="21">
        <f t="shared" ref="I12:X12" si="11">COUNTIFS($A$2:$A$52,"="&amp;$H12,$B$2:$B$52,"="&amp;I$3)/51</f>
        <v>0</v>
      </c>
      <c r="J12" s="51">
        <f t="shared" si="11"/>
        <v>0</v>
      </c>
      <c r="K12" s="51">
        <f t="shared" si="11"/>
        <v>0</v>
      </c>
      <c r="L12" s="51">
        <f t="shared" si="11"/>
        <v>0</v>
      </c>
      <c r="M12" s="51">
        <f t="shared" si="11"/>
        <v>0</v>
      </c>
      <c r="N12" s="51">
        <f t="shared" si="11"/>
        <v>0</v>
      </c>
      <c r="O12" s="51">
        <f t="shared" si="11"/>
        <v>0</v>
      </c>
      <c r="P12" s="51">
        <f t="shared" si="11"/>
        <v>0</v>
      </c>
      <c r="Q12" s="51">
        <f t="shared" si="11"/>
        <v>0</v>
      </c>
      <c r="R12" s="51">
        <f t="shared" si="11"/>
        <v>0</v>
      </c>
      <c r="S12" s="51">
        <f t="shared" si="11"/>
        <v>0</v>
      </c>
      <c r="T12" s="51">
        <f t="shared" si="11"/>
        <v>0</v>
      </c>
      <c r="U12" s="51">
        <f t="shared" si="11"/>
        <v>0</v>
      </c>
      <c r="V12" s="51">
        <f t="shared" si="11"/>
        <v>0</v>
      </c>
      <c r="W12" s="51">
        <f t="shared" si="11"/>
        <v>0</v>
      </c>
      <c r="X12" s="51">
        <f t="shared" si="11"/>
        <v>0</v>
      </c>
      <c r="Y12" s="22">
        <f t="shared" si="3"/>
        <v>0</v>
      </c>
      <c r="Z12" s="22">
        <f t="shared" si="4"/>
        <v>0</v>
      </c>
    </row>
    <row r="13">
      <c r="A13" s="2">
        <v>0.0</v>
      </c>
      <c r="B13" s="2">
        <v>0.0</v>
      </c>
      <c r="C13" s="8">
        <v>1.0</v>
      </c>
      <c r="D13" s="8">
        <v>50.0</v>
      </c>
      <c r="E13" s="50"/>
      <c r="F13" s="50"/>
      <c r="H13" s="18">
        <v>9.0</v>
      </c>
      <c r="I13" s="21">
        <f t="shared" ref="I13:X13" si="12">COUNTIFS($A$2:$A$52,"="&amp;$H13,$B$2:$B$52,"="&amp;I$3)/51</f>
        <v>0</v>
      </c>
      <c r="J13" s="51">
        <f t="shared" si="12"/>
        <v>0</v>
      </c>
      <c r="K13" s="51">
        <f t="shared" si="12"/>
        <v>0</v>
      </c>
      <c r="L13" s="51">
        <f t="shared" si="12"/>
        <v>0</v>
      </c>
      <c r="M13" s="51">
        <f t="shared" si="12"/>
        <v>0</v>
      </c>
      <c r="N13" s="51">
        <f t="shared" si="12"/>
        <v>0</v>
      </c>
      <c r="O13" s="51">
        <f t="shared" si="12"/>
        <v>0</v>
      </c>
      <c r="P13" s="51">
        <f t="shared" si="12"/>
        <v>0</v>
      </c>
      <c r="Q13" s="51">
        <f t="shared" si="12"/>
        <v>0</v>
      </c>
      <c r="R13" s="51">
        <f t="shared" si="12"/>
        <v>0</v>
      </c>
      <c r="S13" s="51">
        <f t="shared" si="12"/>
        <v>0</v>
      </c>
      <c r="T13" s="51">
        <f t="shared" si="12"/>
        <v>0</v>
      </c>
      <c r="U13" s="51">
        <f t="shared" si="12"/>
        <v>0</v>
      </c>
      <c r="V13" s="51">
        <f t="shared" si="12"/>
        <v>0</v>
      </c>
      <c r="W13" s="51">
        <f t="shared" si="12"/>
        <v>0</v>
      </c>
      <c r="X13" s="51">
        <f t="shared" si="12"/>
        <v>0</v>
      </c>
      <c r="Y13" s="22">
        <f t="shared" si="3"/>
        <v>0</v>
      </c>
      <c r="Z13" s="22">
        <f t="shared" si="4"/>
        <v>0</v>
      </c>
    </row>
    <row r="14">
      <c r="A14" s="2">
        <v>2.0</v>
      </c>
      <c r="B14" s="2">
        <v>1.0</v>
      </c>
      <c r="C14" s="8">
        <v>5.0</v>
      </c>
      <c r="D14" s="52">
        <v>100.0</v>
      </c>
      <c r="E14" s="50"/>
      <c r="F14" s="50"/>
      <c r="H14" s="18">
        <v>10.0</v>
      </c>
      <c r="I14" s="21">
        <f t="shared" ref="I14:X14" si="13">COUNTIFS($A$2:$A$52,"="&amp;$H14,$B$2:$B$52,"="&amp;I$3)/51</f>
        <v>0</v>
      </c>
      <c r="J14" s="51">
        <f t="shared" si="13"/>
        <v>0</v>
      </c>
      <c r="K14" s="51">
        <f t="shared" si="13"/>
        <v>0</v>
      </c>
      <c r="L14" s="51">
        <f t="shared" si="13"/>
        <v>0</v>
      </c>
      <c r="M14" s="51">
        <f t="shared" si="13"/>
        <v>0</v>
      </c>
      <c r="N14" s="51">
        <f t="shared" si="13"/>
        <v>0</v>
      </c>
      <c r="O14" s="51">
        <f t="shared" si="13"/>
        <v>0</v>
      </c>
      <c r="P14" s="51">
        <f t="shared" si="13"/>
        <v>0</v>
      </c>
      <c r="Q14" s="51">
        <f t="shared" si="13"/>
        <v>0</v>
      </c>
      <c r="R14" s="51">
        <f t="shared" si="13"/>
        <v>0</v>
      </c>
      <c r="S14" s="51">
        <f t="shared" si="13"/>
        <v>0</v>
      </c>
      <c r="T14" s="51">
        <f t="shared" si="13"/>
        <v>0</v>
      </c>
      <c r="U14" s="51">
        <f t="shared" si="13"/>
        <v>0</v>
      </c>
      <c r="V14" s="51">
        <f t="shared" si="13"/>
        <v>0</v>
      </c>
      <c r="W14" s="51">
        <f t="shared" si="13"/>
        <v>0</v>
      </c>
      <c r="X14" s="51">
        <f t="shared" si="13"/>
        <v>0</v>
      </c>
      <c r="Y14" s="22">
        <f t="shared" si="3"/>
        <v>0</v>
      </c>
      <c r="Z14" s="22">
        <f t="shared" si="4"/>
        <v>0</v>
      </c>
    </row>
    <row r="15">
      <c r="A15" s="2">
        <v>3.0</v>
      </c>
      <c r="B15" s="2">
        <v>2.0</v>
      </c>
      <c r="C15" s="8">
        <v>5.0</v>
      </c>
      <c r="D15" s="8">
        <v>150.0</v>
      </c>
      <c r="E15" s="50"/>
      <c r="F15" s="50"/>
      <c r="H15" s="19">
        <v>11.0</v>
      </c>
      <c r="I15" s="21">
        <f t="shared" ref="I15:X15" si="14">COUNTIFS($A$2:$A$52,"="&amp;$H15,$B$2:$B$52,"="&amp;I$3)/51</f>
        <v>0</v>
      </c>
      <c r="J15" s="51">
        <f t="shared" si="14"/>
        <v>0</v>
      </c>
      <c r="K15" s="51">
        <f t="shared" si="14"/>
        <v>0</v>
      </c>
      <c r="L15" s="51">
        <f t="shared" si="14"/>
        <v>0</v>
      </c>
      <c r="M15" s="51">
        <f t="shared" si="14"/>
        <v>0</v>
      </c>
      <c r="N15" s="51">
        <f t="shared" si="14"/>
        <v>0</v>
      </c>
      <c r="O15" s="51">
        <f t="shared" si="14"/>
        <v>0</v>
      </c>
      <c r="P15" s="51">
        <f t="shared" si="14"/>
        <v>0</v>
      </c>
      <c r="Q15" s="51">
        <f t="shared" si="14"/>
        <v>0</v>
      </c>
      <c r="R15" s="51">
        <f t="shared" si="14"/>
        <v>0</v>
      </c>
      <c r="S15" s="51">
        <f t="shared" si="14"/>
        <v>0</v>
      </c>
      <c r="T15" s="51">
        <f t="shared" si="14"/>
        <v>0</v>
      </c>
      <c r="U15" s="51">
        <f t="shared" si="14"/>
        <v>0</v>
      </c>
      <c r="V15" s="51">
        <f t="shared" si="14"/>
        <v>0</v>
      </c>
      <c r="W15" s="51">
        <f t="shared" si="14"/>
        <v>0</v>
      </c>
      <c r="X15" s="51">
        <f t="shared" si="14"/>
        <v>0</v>
      </c>
      <c r="Y15" s="22">
        <f t="shared" si="3"/>
        <v>0</v>
      </c>
      <c r="Z15" s="22">
        <f t="shared" si="4"/>
        <v>0</v>
      </c>
    </row>
    <row r="16">
      <c r="A16" s="2">
        <v>1.0</v>
      </c>
      <c r="B16" s="2">
        <v>1.0</v>
      </c>
      <c r="C16" s="8">
        <v>2.0</v>
      </c>
      <c r="D16" s="8">
        <v>60.0</v>
      </c>
      <c r="E16" s="50"/>
      <c r="F16" s="50"/>
      <c r="H16" s="19">
        <v>12.0</v>
      </c>
      <c r="I16" s="21">
        <f t="shared" ref="I16:X16" si="15">COUNTIFS($A$2:$A$52,"="&amp;$H16,$B$2:$B$52,"="&amp;I$3)/51</f>
        <v>0</v>
      </c>
      <c r="J16" s="51">
        <f t="shared" si="15"/>
        <v>0</v>
      </c>
      <c r="K16" s="51">
        <f t="shared" si="15"/>
        <v>0</v>
      </c>
      <c r="L16" s="51">
        <f t="shared" si="15"/>
        <v>0</v>
      </c>
      <c r="M16" s="51">
        <f t="shared" si="15"/>
        <v>0</v>
      </c>
      <c r="N16" s="51">
        <f t="shared" si="15"/>
        <v>0</v>
      </c>
      <c r="O16" s="51">
        <f t="shared" si="15"/>
        <v>0</v>
      </c>
      <c r="P16" s="51">
        <f t="shared" si="15"/>
        <v>0</v>
      </c>
      <c r="Q16" s="51">
        <f t="shared" si="15"/>
        <v>0</v>
      </c>
      <c r="R16" s="51">
        <f t="shared" si="15"/>
        <v>0</v>
      </c>
      <c r="S16" s="51">
        <f t="shared" si="15"/>
        <v>0</v>
      </c>
      <c r="T16" s="51">
        <f t="shared" si="15"/>
        <v>0</v>
      </c>
      <c r="U16" s="51">
        <f t="shared" si="15"/>
        <v>0</v>
      </c>
      <c r="V16" s="51">
        <f t="shared" si="15"/>
        <v>0</v>
      </c>
      <c r="W16" s="51">
        <f t="shared" si="15"/>
        <v>0</v>
      </c>
      <c r="X16" s="51">
        <f t="shared" si="15"/>
        <v>0</v>
      </c>
      <c r="Y16" s="22">
        <f t="shared" si="3"/>
        <v>0</v>
      </c>
      <c r="Z16" s="22">
        <f t="shared" si="4"/>
        <v>0</v>
      </c>
    </row>
    <row r="17">
      <c r="A17" s="2">
        <v>2.0</v>
      </c>
      <c r="B17" s="2">
        <v>1.0</v>
      </c>
      <c r="C17" s="8">
        <v>1.0</v>
      </c>
      <c r="D17" s="8">
        <v>100.0</v>
      </c>
      <c r="E17" s="50"/>
      <c r="F17" s="50"/>
      <c r="H17" s="19">
        <v>13.0</v>
      </c>
      <c r="I17" s="21">
        <f t="shared" ref="I17:X17" si="16">COUNTIFS($A$2:$A$52,"="&amp;$H17,$B$2:$B$52,"="&amp;I$3)/51</f>
        <v>0</v>
      </c>
      <c r="J17" s="51">
        <f t="shared" si="16"/>
        <v>0</v>
      </c>
      <c r="K17" s="51">
        <f t="shared" si="16"/>
        <v>0</v>
      </c>
      <c r="L17" s="51">
        <f t="shared" si="16"/>
        <v>0</v>
      </c>
      <c r="M17" s="51">
        <f t="shared" si="16"/>
        <v>0</v>
      </c>
      <c r="N17" s="51">
        <f t="shared" si="16"/>
        <v>0</v>
      </c>
      <c r="O17" s="51">
        <f t="shared" si="16"/>
        <v>0</v>
      </c>
      <c r="P17" s="51">
        <f t="shared" si="16"/>
        <v>0</v>
      </c>
      <c r="Q17" s="51">
        <f t="shared" si="16"/>
        <v>0</v>
      </c>
      <c r="R17" s="51">
        <f t="shared" si="16"/>
        <v>0</v>
      </c>
      <c r="S17" s="51">
        <f t="shared" si="16"/>
        <v>0</v>
      </c>
      <c r="T17" s="51">
        <f t="shared" si="16"/>
        <v>0</v>
      </c>
      <c r="U17" s="51">
        <f t="shared" si="16"/>
        <v>0</v>
      </c>
      <c r="V17" s="51">
        <f t="shared" si="16"/>
        <v>0</v>
      </c>
      <c r="W17" s="51">
        <f t="shared" si="16"/>
        <v>0</v>
      </c>
      <c r="X17" s="51">
        <f t="shared" si="16"/>
        <v>0</v>
      </c>
      <c r="Y17" s="22">
        <f t="shared" si="3"/>
        <v>0</v>
      </c>
      <c r="Z17" s="22">
        <f t="shared" si="4"/>
        <v>0</v>
      </c>
    </row>
    <row r="18">
      <c r="A18" s="53">
        <v>0.0</v>
      </c>
      <c r="B18" s="53">
        <v>1.0</v>
      </c>
      <c r="C18" s="8">
        <v>4.0</v>
      </c>
      <c r="D18" s="8">
        <v>200.0</v>
      </c>
      <c r="E18" s="50"/>
      <c r="F18" s="50"/>
      <c r="H18" s="19">
        <v>14.0</v>
      </c>
      <c r="I18" s="21">
        <f t="shared" ref="I18:X18" si="17">COUNTIFS($A$2:$A$52,"="&amp;$H18,$B$2:$B$52,"="&amp;I$3)/51</f>
        <v>0</v>
      </c>
      <c r="J18" s="51">
        <f t="shared" si="17"/>
        <v>0</v>
      </c>
      <c r="K18" s="51">
        <f t="shared" si="17"/>
        <v>0</v>
      </c>
      <c r="L18" s="51">
        <f t="shared" si="17"/>
        <v>0</v>
      </c>
      <c r="M18" s="51">
        <f t="shared" si="17"/>
        <v>0</v>
      </c>
      <c r="N18" s="51">
        <f t="shared" si="17"/>
        <v>0</v>
      </c>
      <c r="O18" s="51">
        <f t="shared" si="17"/>
        <v>0</v>
      </c>
      <c r="P18" s="51">
        <f t="shared" si="17"/>
        <v>0</v>
      </c>
      <c r="Q18" s="51">
        <f t="shared" si="17"/>
        <v>0</v>
      </c>
      <c r="R18" s="51">
        <f t="shared" si="17"/>
        <v>0</v>
      </c>
      <c r="S18" s="51">
        <f t="shared" si="17"/>
        <v>0</v>
      </c>
      <c r="T18" s="51">
        <f t="shared" si="17"/>
        <v>0</v>
      </c>
      <c r="U18" s="51">
        <f t="shared" si="17"/>
        <v>0</v>
      </c>
      <c r="V18" s="51">
        <f t="shared" si="17"/>
        <v>0</v>
      </c>
      <c r="W18" s="51">
        <f t="shared" si="17"/>
        <v>0</v>
      </c>
      <c r="X18" s="51">
        <f t="shared" si="17"/>
        <v>0</v>
      </c>
      <c r="Y18" s="22">
        <f t="shared" si="3"/>
        <v>0</v>
      </c>
      <c r="Z18" s="22">
        <f t="shared" si="4"/>
        <v>0</v>
      </c>
    </row>
    <row r="19">
      <c r="A19" s="2">
        <v>2.0</v>
      </c>
      <c r="B19" s="2">
        <v>1.0</v>
      </c>
      <c r="C19" s="8">
        <v>2.0</v>
      </c>
      <c r="D19" s="8">
        <v>50.0</v>
      </c>
      <c r="E19" s="50"/>
      <c r="F19" s="50"/>
      <c r="H19" s="19">
        <v>15.0</v>
      </c>
      <c r="I19" s="21">
        <f t="shared" ref="I19:X19" si="18">COUNTIFS($A$2:$A$52,"="&amp;$H19,$B$2:$B$52,"="&amp;I$3)/51</f>
        <v>0</v>
      </c>
      <c r="J19" s="51">
        <f t="shared" si="18"/>
        <v>0</v>
      </c>
      <c r="K19" s="51">
        <f t="shared" si="18"/>
        <v>0</v>
      </c>
      <c r="L19" s="51">
        <f t="shared" si="18"/>
        <v>0</v>
      </c>
      <c r="M19" s="51">
        <f t="shared" si="18"/>
        <v>0</v>
      </c>
      <c r="N19" s="51">
        <f t="shared" si="18"/>
        <v>0</v>
      </c>
      <c r="O19" s="51">
        <f t="shared" si="18"/>
        <v>0</v>
      </c>
      <c r="P19" s="51">
        <f t="shared" si="18"/>
        <v>0</v>
      </c>
      <c r="Q19" s="51">
        <f t="shared" si="18"/>
        <v>0</v>
      </c>
      <c r="R19" s="51">
        <f t="shared" si="18"/>
        <v>0</v>
      </c>
      <c r="S19" s="51">
        <f t="shared" si="18"/>
        <v>0.01960784314</v>
      </c>
      <c r="T19" s="51">
        <f t="shared" si="18"/>
        <v>0</v>
      </c>
      <c r="U19" s="51">
        <f t="shared" si="18"/>
        <v>0</v>
      </c>
      <c r="V19" s="51">
        <f t="shared" si="18"/>
        <v>0</v>
      </c>
      <c r="W19" s="51">
        <f t="shared" si="18"/>
        <v>0</v>
      </c>
      <c r="X19" s="51">
        <f t="shared" si="18"/>
        <v>0</v>
      </c>
      <c r="Y19" s="22">
        <f t="shared" si="3"/>
        <v>0.01960784314</v>
      </c>
      <c r="Z19" s="22">
        <f t="shared" si="4"/>
        <v>0.2941176471</v>
      </c>
    </row>
    <row r="20">
      <c r="A20" s="2">
        <v>0.0</v>
      </c>
      <c r="B20" s="2">
        <v>0.0</v>
      </c>
      <c r="C20" s="8">
        <v>12.0</v>
      </c>
      <c r="D20" s="8">
        <v>112.0</v>
      </c>
      <c r="E20" s="50"/>
      <c r="F20" s="50"/>
      <c r="H20" s="20" t="s">
        <v>99</v>
      </c>
      <c r="I20" s="22">
        <f t="shared" ref="I20:Z20" si="19">sum(I4:I19)</f>
        <v>0.1568627451</v>
      </c>
      <c r="J20" s="22">
        <f t="shared" si="19"/>
        <v>0.5490196078</v>
      </c>
      <c r="K20" s="22">
        <f t="shared" si="19"/>
        <v>0.1764705882</v>
      </c>
      <c r="L20" s="22">
        <f t="shared" si="19"/>
        <v>0.03921568627</v>
      </c>
      <c r="M20" s="22">
        <f t="shared" si="19"/>
        <v>0.01960784314</v>
      </c>
      <c r="N20" s="22">
        <f t="shared" si="19"/>
        <v>0.01960784314</v>
      </c>
      <c r="O20" s="22">
        <f t="shared" si="19"/>
        <v>0</v>
      </c>
      <c r="P20" s="22">
        <f t="shared" si="19"/>
        <v>0</v>
      </c>
      <c r="Q20" s="22">
        <f t="shared" si="19"/>
        <v>0</v>
      </c>
      <c r="R20" s="22">
        <f t="shared" si="19"/>
        <v>0</v>
      </c>
      <c r="S20" s="22">
        <f t="shared" si="19"/>
        <v>0.03921568627</v>
      </c>
      <c r="T20" s="22">
        <f t="shared" si="19"/>
        <v>0</v>
      </c>
      <c r="U20" s="22">
        <f t="shared" si="19"/>
        <v>0</v>
      </c>
      <c r="V20" s="22">
        <f t="shared" si="19"/>
        <v>0</v>
      </c>
      <c r="W20" s="22">
        <f t="shared" si="19"/>
        <v>0</v>
      </c>
      <c r="X20" s="22">
        <f t="shared" si="19"/>
        <v>0</v>
      </c>
      <c r="Y20" s="23">
        <f t="shared" si="19"/>
        <v>1</v>
      </c>
      <c r="Z20" s="24">
        <f t="shared" si="19"/>
        <v>2.254901961</v>
      </c>
    </row>
    <row r="21">
      <c r="A21" s="2">
        <v>3.0</v>
      </c>
      <c r="B21" s="2">
        <v>3.0</v>
      </c>
      <c r="C21" s="8">
        <v>7.0</v>
      </c>
      <c r="D21" s="8">
        <v>300.0</v>
      </c>
      <c r="E21" s="50"/>
      <c r="F21" s="50"/>
      <c r="H21" s="17" t="s">
        <v>100</v>
      </c>
      <c r="I21" s="22">
        <f t="shared" ref="I21:X21" si="20">I3*I20</f>
        <v>0</v>
      </c>
      <c r="J21" s="22">
        <f t="shared" si="20"/>
        <v>0.5490196078</v>
      </c>
      <c r="K21" s="22">
        <f t="shared" si="20"/>
        <v>0.3529411765</v>
      </c>
      <c r="L21" s="22">
        <f t="shared" si="20"/>
        <v>0.1176470588</v>
      </c>
      <c r="M21" s="22">
        <f t="shared" si="20"/>
        <v>0.07843137255</v>
      </c>
      <c r="N21" s="22">
        <f t="shared" si="20"/>
        <v>0.09803921569</v>
      </c>
      <c r="O21" s="22">
        <f t="shared" si="20"/>
        <v>0</v>
      </c>
      <c r="P21" s="22">
        <f t="shared" si="20"/>
        <v>0</v>
      </c>
      <c r="Q21" s="22">
        <f t="shared" si="20"/>
        <v>0</v>
      </c>
      <c r="R21" s="22">
        <f t="shared" si="20"/>
        <v>0</v>
      </c>
      <c r="S21" s="22">
        <f t="shared" si="20"/>
        <v>0.3921568627</v>
      </c>
      <c r="T21" s="22">
        <f t="shared" si="20"/>
        <v>0</v>
      </c>
      <c r="U21" s="22">
        <f t="shared" si="20"/>
        <v>0</v>
      </c>
      <c r="V21" s="22">
        <f t="shared" si="20"/>
        <v>0</v>
      </c>
      <c r="W21" s="22">
        <f t="shared" si="20"/>
        <v>0</v>
      </c>
      <c r="X21" s="22">
        <f t="shared" si="20"/>
        <v>0</v>
      </c>
      <c r="Y21" s="24">
        <f>sum(I21:S21)</f>
        <v>1.588235294</v>
      </c>
      <c r="Z21" s="23"/>
    </row>
    <row r="22">
      <c r="A22" s="2">
        <v>2.0</v>
      </c>
      <c r="B22" s="2">
        <v>1.0</v>
      </c>
      <c r="C22" s="8">
        <v>6.0</v>
      </c>
      <c r="D22" s="8">
        <v>50.0</v>
      </c>
      <c r="E22" s="50"/>
      <c r="F22" s="50"/>
      <c r="I22" s="2" t="s">
        <v>184</v>
      </c>
      <c r="J22" s="1">
        <f>sum(J20:X20)</f>
        <v>0.8431372549</v>
      </c>
      <c r="L22" s="2" t="s">
        <v>185</v>
      </c>
      <c r="M22" s="1">
        <f>sum($J$5:$X$19)</f>
        <v>0.8039215686</v>
      </c>
      <c r="N22" s="4" t="s">
        <v>186</v>
      </c>
      <c r="O22" s="1">
        <f>M22/J22</f>
        <v>0.9534883721</v>
      </c>
    </row>
    <row r="23">
      <c r="A23" s="2">
        <v>1.0</v>
      </c>
      <c r="B23" s="2">
        <v>0.0</v>
      </c>
      <c r="C23" s="8">
        <v>6.0</v>
      </c>
      <c r="D23" s="8">
        <v>300.0</v>
      </c>
      <c r="E23" s="50"/>
      <c r="F23" s="50"/>
    </row>
    <row r="24">
      <c r="A24" s="2">
        <v>5.0</v>
      </c>
      <c r="B24" s="2">
        <v>1.0</v>
      </c>
      <c r="C24" s="8">
        <v>5.0</v>
      </c>
      <c r="D24" s="8">
        <v>60.0</v>
      </c>
      <c r="E24" s="50"/>
      <c r="F24" s="50"/>
      <c r="H24" s="25" t="s">
        <v>187</v>
      </c>
    </row>
    <row r="25">
      <c r="A25" s="2">
        <v>1.0</v>
      </c>
      <c r="B25" s="2">
        <v>1.0</v>
      </c>
      <c r="C25" s="8">
        <v>4.0</v>
      </c>
      <c r="D25" s="8">
        <v>120.0</v>
      </c>
      <c r="E25" s="50"/>
      <c r="F25" s="50"/>
      <c r="H25" s="17" t="s">
        <v>96</v>
      </c>
      <c r="I25" s="19" t="s">
        <v>115</v>
      </c>
      <c r="J25" s="19" t="s">
        <v>116</v>
      </c>
      <c r="K25" s="19" t="s">
        <v>117</v>
      </c>
      <c r="L25" s="19" t="s">
        <v>118</v>
      </c>
      <c r="M25" s="19" t="s">
        <v>119</v>
      </c>
      <c r="N25" s="19" t="s">
        <v>120</v>
      </c>
      <c r="O25" s="19" t="s">
        <v>121</v>
      </c>
      <c r="P25" s="19" t="s">
        <v>122</v>
      </c>
      <c r="Q25" s="19" t="s">
        <v>123</v>
      </c>
      <c r="R25" s="19" t="s">
        <v>124</v>
      </c>
      <c r="S25" s="54" t="s">
        <v>188</v>
      </c>
      <c r="T25" s="54" t="s">
        <v>189</v>
      </c>
      <c r="U25" s="55" t="s">
        <v>190</v>
      </c>
      <c r="V25" s="20" t="s">
        <v>97</v>
      </c>
      <c r="W25" s="17" t="s">
        <v>98</v>
      </c>
    </row>
    <row r="26">
      <c r="A26" s="2">
        <v>2.0</v>
      </c>
      <c r="B26" s="2">
        <v>1.0</v>
      </c>
      <c r="C26" s="8">
        <v>4.0</v>
      </c>
      <c r="D26" s="8">
        <v>30.0</v>
      </c>
      <c r="E26" s="50"/>
      <c r="F26" s="50"/>
      <c r="H26" s="19">
        <v>0.0</v>
      </c>
      <c r="I26" s="21">
        <f t="shared" ref="I26:T26" si="21">COUNTIFS($C$2:$C$52,"="&amp;$H26 ,$D$2:$D$52,"&lt;"&amp;I$50 ,$D$2:$D$52 ,"&gt;=" &amp;I$49)/51
</f>
        <v>0</v>
      </c>
      <c r="J26" s="21">
        <f t="shared" si="21"/>
        <v>0</v>
      </c>
      <c r="K26" s="21">
        <f t="shared" si="21"/>
        <v>0</v>
      </c>
      <c r="L26" s="21">
        <f t="shared" si="21"/>
        <v>0</v>
      </c>
      <c r="M26" s="21">
        <f t="shared" si="21"/>
        <v>0</v>
      </c>
      <c r="N26" s="21">
        <f t="shared" si="21"/>
        <v>0</v>
      </c>
      <c r="O26" s="21">
        <f t="shared" si="21"/>
        <v>0</v>
      </c>
      <c r="P26" s="21">
        <f t="shared" si="21"/>
        <v>0</v>
      </c>
      <c r="Q26" s="21">
        <f t="shared" si="21"/>
        <v>0</v>
      </c>
      <c r="R26" s="21">
        <f t="shared" si="21"/>
        <v>0</v>
      </c>
      <c r="S26" s="21">
        <f t="shared" si="21"/>
        <v>0</v>
      </c>
      <c r="T26" s="21">
        <f t="shared" si="21"/>
        <v>0</v>
      </c>
      <c r="U26" s="21">
        <f>sum(H26:Q26)</f>
        <v>0</v>
      </c>
      <c r="V26" s="22">
        <f t="shared" ref="V26:V46" si="23">sum(I26:U26)</f>
        <v>0</v>
      </c>
      <c r="W26" s="22">
        <f t="shared" ref="W26:W46" si="24">H26*V26</f>
        <v>0</v>
      </c>
    </row>
    <row r="27">
      <c r="A27" s="2">
        <v>1.0</v>
      </c>
      <c r="B27" s="2">
        <v>1.0</v>
      </c>
      <c r="C27" s="8">
        <v>3.0</v>
      </c>
      <c r="D27" s="8">
        <v>120.0</v>
      </c>
      <c r="E27" s="50"/>
      <c r="F27" s="50"/>
      <c r="H27" s="19">
        <v>1.0</v>
      </c>
      <c r="I27" s="21">
        <f t="shared" ref="I27:T27" si="22">COUNTIFS($C$2:$C$52,"="&amp;$H27 ,$D$2:$D$52,"&lt;"&amp;I$50 ,$D$2:$D$52 ,"&gt;=" &amp;I$49)/51
</f>
        <v>0</v>
      </c>
      <c r="J27" s="21">
        <f t="shared" si="22"/>
        <v>0.05882352941</v>
      </c>
      <c r="K27" s="21">
        <f t="shared" si="22"/>
        <v>0</v>
      </c>
      <c r="L27" s="21">
        <f t="shared" si="22"/>
        <v>0.03921568627</v>
      </c>
      <c r="M27" s="21">
        <f t="shared" si="22"/>
        <v>0</v>
      </c>
      <c r="N27" s="21">
        <f t="shared" si="22"/>
        <v>0</v>
      </c>
      <c r="O27" s="21">
        <f t="shared" si="22"/>
        <v>0</v>
      </c>
      <c r="P27" s="21">
        <f t="shared" si="22"/>
        <v>0</v>
      </c>
      <c r="Q27" s="21">
        <f t="shared" si="22"/>
        <v>0</v>
      </c>
      <c r="R27" s="21">
        <f t="shared" si="22"/>
        <v>0</v>
      </c>
      <c r="S27" s="21">
        <f t="shared" si="22"/>
        <v>0</v>
      </c>
      <c r="T27" s="21">
        <f t="shared" si="22"/>
        <v>0</v>
      </c>
      <c r="U27" s="21">
        <f t="shared" ref="U27:U45" si="26">COUNTIFS($C$2:$C$52,"="&amp;$H27 ,$D$2:$D$52,"&lt;="&amp;U$50 ,$D$2:$D$52 ,"&gt;=" &amp;U$49)/51
</f>
        <v>0</v>
      </c>
      <c r="V27" s="22">
        <f t="shared" si="23"/>
        <v>0.09803921569</v>
      </c>
      <c r="W27" s="22">
        <f t="shared" si="24"/>
        <v>0.09803921569</v>
      </c>
    </row>
    <row r="28">
      <c r="A28" s="2">
        <v>3.0</v>
      </c>
      <c r="B28" s="2">
        <v>1.0</v>
      </c>
      <c r="C28" s="8">
        <v>6.0</v>
      </c>
      <c r="D28" s="8">
        <v>150.0</v>
      </c>
      <c r="E28" s="50"/>
      <c r="F28" s="50"/>
      <c r="H28" s="19">
        <v>2.0</v>
      </c>
      <c r="I28" s="21">
        <f t="shared" ref="I28:T28" si="25">COUNTIFS($C$2:$C$52,"="&amp;$H28 ,$D$2:$D$52,"&lt;"&amp;I$50 ,$D$2:$D$52 ,"&gt;=" &amp;I$49)/51
</f>
        <v>0</v>
      </c>
      <c r="J28" s="21">
        <f t="shared" si="25"/>
        <v>0.05882352941</v>
      </c>
      <c r="K28" s="21">
        <f t="shared" si="25"/>
        <v>0.01960784314</v>
      </c>
      <c r="L28" s="21">
        <f t="shared" si="25"/>
        <v>0.01960784314</v>
      </c>
      <c r="M28" s="21">
        <f t="shared" si="25"/>
        <v>0</v>
      </c>
      <c r="N28" s="21">
        <f t="shared" si="25"/>
        <v>0</v>
      </c>
      <c r="O28" s="21">
        <f t="shared" si="25"/>
        <v>0</v>
      </c>
      <c r="P28" s="21">
        <f t="shared" si="25"/>
        <v>0</v>
      </c>
      <c r="Q28" s="21">
        <f t="shared" si="25"/>
        <v>0</v>
      </c>
      <c r="R28" s="21">
        <f t="shared" si="25"/>
        <v>0</v>
      </c>
      <c r="S28" s="21">
        <f t="shared" si="25"/>
        <v>0</v>
      </c>
      <c r="T28" s="21">
        <f t="shared" si="25"/>
        <v>0</v>
      </c>
      <c r="U28" s="21">
        <f t="shared" si="26"/>
        <v>0</v>
      </c>
      <c r="V28" s="22">
        <f t="shared" si="23"/>
        <v>0.09803921569</v>
      </c>
      <c r="W28" s="22">
        <f t="shared" si="24"/>
        <v>0.1960784314</v>
      </c>
    </row>
    <row r="29">
      <c r="A29" s="2">
        <v>2.0</v>
      </c>
      <c r="B29" s="2">
        <v>2.0</v>
      </c>
      <c r="C29" s="8">
        <v>3.0</v>
      </c>
      <c r="D29" s="8">
        <v>100.0</v>
      </c>
      <c r="E29" s="50"/>
      <c r="F29" s="50"/>
      <c r="H29" s="19">
        <v>3.0</v>
      </c>
      <c r="I29" s="21">
        <f t="shared" ref="I29:T29" si="27">COUNTIFS($C$2:$C$52,"="&amp;$H29 ,$D$2:$D$52,"&lt;"&amp;I$50 ,$D$2:$D$52 ,"&gt;=" &amp;I$49)/51
</f>
        <v>0</v>
      </c>
      <c r="J29" s="21">
        <f t="shared" si="27"/>
        <v>0.07843137255</v>
      </c>
      <c r="K29" s="21">
        <f t="shared" si="27"/>
        <v>0.07843137255</v>
      </c>
      <c r="L29" s="21">
        <f t="shared" si="27"/>
        <v>0.05882352941</v>
      </c>
      <c r="M29" s="21">
        <f t="shared" si="27"/>
        <v>0.01960784314</v>
      </c>
      <c r="N29" s="21">
        <f t="shared" si="27"/>
        <v>0</v>
      </c>
      <c r="O29" s="21">
        <f t="shared" si="27"/>
        <v>0</v>
      </c>
      <c r="P29" s="21">
        <f t="shared" si="27"/>
        <v>0</v>
      </c>
      <c r="Q29" s="21">
        <f t="shared" si="27"/>
        <v>0</v>
      </c>
      <c r="R29" s="21">
        <f t="shared" si="27"/>
        <v>0</v>
      </c>
      <c r="S29" s="21">
        <f t="shared" si="27"/>
        <v>0</v>
      </c>
      <c r="T29" s="21">
        <f t="shared" si="27"/>
        <v>0</v>
      </c>
      <c r="U29" s="21">
        <f t="shared" si="26"/>
        <v>0</v>
      </c>
      <c r="V29" s="22">
        <f t="shared" si="23"/>
        <v>0.2352941176</v>
      </c>
      <c r="W29" s="22">
        <f t="shared" si="24"/>
        <v>0.7058823529</v>
      </c>
    </row>
    <row r="30">
      <c r="A30" s="2">
        <v>2.0</v>
      </c>
      <c r="B30" s="2">
        <v>1.0</v>
      </c>
      <c r="C30" s="8">
        <v>20.0</v>
      </c>
      <c r="D30" s="8">
        <v>200.0</v>
      </c>
      <c r="E30" s="50"/>
      <c r="F30" s="50"/>
      <c r="H30" s="19">
        <v>4.0</v>
      </c>
      <c r="I30" s="21">
        <f t="shared" ref="I30:T30" si="28">COUNTIFS($C$2:$C$52,"="&amp;$H30 ,$D$2:$D$52,"&lt;"&amp;I$50 ,$D$2:$D$52 ,"&gt;=" &amp;I$49)/51
</f>
        <v>0</v>
      </c>
      <c r="J30" s="21">
        <f t="shared" si="28"/>
        <v>0.03921568627</v>
      </c>
      <c r="K30" s="21">
        <f t="shared" si="28"/>
        <v>0.01960784314</v>
      </c>
      <c r="L30" s="21">
        <f t="shared" si="28"/>
        <v>0</v>
      </c>
      <c r="M30" s="21">
        <f t="shared" si="28"/>
        <v>0.01960784314</v>
      </c>
      <c r="N30" s="21">
        <f t="shared" si="28"/>
        <v>0</v>
      </c>
      <c r="O30" s="21">
        <f t="shared" si="28"/>
        <v>0.01960784314</v>
      </c>
      <c r="P30" s="21">
        <f t="shared" si="28"/>
        <v>0</v>
      </c>
      <c r="Q30" s="21">
        <f t="shared" si="28"/>
        <v>0</v>
      </c>
      <c r="R30" s="21">
        <f t="shared" si="28"/>
        <v>0</v>
      </c>
      <c r="S30" s="21">
        <f t="shared" si="28"/>
        <v>0</v>
      </c>
      <c r="T30" s="21">
        <f t="shared" si="28"/>
        <v>0</v>
      </c>
      <c r="U30" s="21">
        <f t="shared" si="26"/>
        <v>0</v>
      </c>
      <c r="V30" s="22">
        <f t="shared" si="23"/>
        <v>0.09803921569</v>
      </c>
      <c r="W30" s="22">
        <f t="shared" si="24"/>
        <v>0.3921568627</v>
      </c>
    </row>
    <row r="31">
      <c r="A31" s="2">
        <v>4.0</v>
      </c>
      <c r="B31" s="2">
        <v>3.0</v>
      </c>
      <c r="C31" s="8">
        <v>2.0</v>
      </c>
      <c r="D31" s="8">
        <v>50.0</v>
      </c>
      <c r="E31" s="50"/>
      <c r="F31" s="50"/>
      <c r="H31" s="19">
        <v>5.0</v>
      </c>
      <c r="I31" s="21">
        <f t="shared" ref="I31:T31" si="29">COUNTIFS($C$2:$C$52,"="&amp;$H31 ,$D$2:$D$52,"&lt;"&amp;I$50 ,$D$2:$D$52 ,"&gt;=" &amp;I$49)/51
</f>
        <v>0</v>
      </c>
      <c r="J31" s="21">
        <f t="shared" si="29"/>
        <v>0</v>
      </c>
      <c r="K31" s="21">
        <f t="shared" si="29"/>
        <v>0.09803921569</v>
      </c>
      <c r="L31" s="21">
        <f t="shared" si="29"/>
        <v>0.07843137255</v>
      </c>
      <c r="M31" s="21">
        <f t="shared" si="29"/>
        <v>0</v>
      </c>
      <c r="N31" s="21">
        <f t="shared" si="29"/>
        <v>0.01960784314</v>
      </c>
      <c r="O31" s="21">
        <f t="shared" si="29"/>
        <v>0</v>
      </c>
      <c r="P31" s="21">
        <f t="shared" si="29"/>
        <v>0</v>
      </c>
      <c r="Q31" s="21">
        <f t="shared" si="29"/>
        <v>0</v>
      </c>
      <c r="R31" s="21">
        <f t="shared" si="29"/>
        <v>0</v>
      </c>
      <c r="S31" s="21">
        <f t="shared" si="29"/>
        <v>0</v>
      </c>
      <c r="T31" s="21">
        <f t="shared" si="29"/>
        <v>0</v>
      </c>
      <c r="U31" s="21">
        <f t="shared" si="26"/>
        <v>0.01960784314</v>
      </c>
      <c r="V31" s="22">
        <f t="shared" si="23"/>
        <v>0.2156862745</v>
      </c>
      <c r="W31" s="22">
        <f t="shared" si="24"/>
        <v>1.078431373</v>
      </c>
    </row>
    <row r="32">
      <c r="A32" s="2">
        <v>2.0</v>
      </c>
      <c r="B32" s="2">
        <v>4.0</v>
      </c>
      <c r="C32" s="8">
        <v>5.0</v>
      </c>
      <c r="D32" s="8">
        <v>100.0</v>
      </c>
      <c r="E32" s="50"/>
      <c r="F32" s="50"/>
      <c r="H32" s="19">
        <v>6.0</v>
      </c>
      <c r="I32" s="21">
        <f t="shared" ref="I32:T32" si="30">COUNTIFS($C$2:$C$52,"="&amp;$H32 ,$D$2:$D$52,"&lt;"&amp;I$50 ,$D$2:$D$52 ,"&gt;=" &amp;I$49)/51
</f>
        <v>0</v>
      </c>
      <c r="J32" s="21">
        <f t="shared" si="30"/>
        <v>0.03921568627</v>
      </c>
      <c r="K32" s="21">
        <f t="shared" si="30"/>
        <v>0</v>
      </c>
      <c r="L32" s="21">
        <f t="shared" si="30"/>
        <v>0</v>
      </c>
      <c r="M32" s="21">
        <f t="shared" si="30"/>
        <v>0</v>
      </c>
      <c r="N32" s="21">
        <f t="shared" si="30"/>
        <v>0.01960784314</v>
      </c>
      <c r="O32" s="21">
        <f t="shared" si="30"/>
        <v>0</v>
      </c>
      <c r="P32" s="21">
        <f t="shared" si="30"/>
        <v>0</v>
      </c>
      <c r="Q32" s="21">
        <f t="shared" si="30"/>
        <v>0</v>
      </c>
      <c r="R32" s="21">
        <f t="shared" si="30"/>
        <v>0</v>
      </c>
      <c r="S32" s="21">
        <f t="shared" si="30"/>
        <v>0.01960784314</v>
      </c>
      <c r="T32" s="21">
        <f t="shared" si="30"/>
        <v>0</v>
      </c>
      <c r="U32" s="21">
        <f t="shared" si="26"/>
        <v>0</v>
      </c>
      <c r="V32" s="22">
        <f t="shared" si="23"/>
        <v>0.07843137255</v>
      </c>
      <c r="W32" s="22">
        <f t="shared" si="24"/>
        <v>0.4705882353</v>
      </c>
    </row>
    <row r="33">
      <c r="A33" s="2">
        <v>2.0</v>
      </c>
      <c r="B33" s="2">
        <v>0.0</v>
      </c>
      <c r="C33" s="8">
        <v>10.0</v>
      </c>
      <c r="D33" s="8">
        <v>50.0</v>
      </c>
      <c r="E33" s="50"/>
      <c r="F33" s="50"/>
      <c r="H33" s="19">
        <v>7.0</v>
      </c>
      <c r="I33" s="21">
        <f t="shared" ref="I33:T33" si="31">COUNTIFS($C$2:$C$52,"="&amp;$H33 ,$D$2:$D$52,"&lt;"&amp;I$50 ,$D$2:$D$52 ,"&gt;=" &amp;I$49)/51
</f>
        <v>0</v>
      </c>
      <c r="J33" s="21">
        <f t="shared" si="31"/>
        <v>0.01960784314</v>
      </c>
      <c r="K33" s="21">
        <f t="shared" si="31"/>
        <v>0</v>
      </c>
      <c r="L33" s="21">
        <f t="shared" si="31"/>
        <v>0</v>
      </c>
      <c r="M33" s="21">
        <f t="shared" si="31"/>
        <v>0</v>
      </c>
      <c r="N33" s="21">
        <f t="shared" si="31"/>
        <v>0</v>
      </c>
      <c r="O33" s="21">
        <f t="shared" si="31"/>
        <v>0</v>
      </c>
      <c r="P33" s="21">
        <f t="shared" si="31"/>
        <v>0</v>
      </c>
      <c r="Q33" s="21">
        <f t="shared" si="31"/>
        <v>0</v>
      </c>
      <c r="R33" s="21">
        <f t="shared" si="31"/>
        <v>0</v>
      </c>
      <c r="S33" s="21">
        <f t="shared" si="31"/>
        <v>0.01960784314</v>
      </c>
      <c r="T33" s="21">
        <f t="shared" si="31"/>
        <v>0</v>
      </c>
      <c r="U33" s="21">
        <f t="shared" si="26"/>
        <v>0</v>
      </c>
      <c r="V33" s="22">
        <f t="shared" si="23"/>
        <v>0.03921568627</v>
      </c>
      <c r="W33" s="22">
        <f t="shared" si="24"/>
        <v>0.2745098039</v>
      </c>
    </row>
    <row r="34">
      <c r="A34" s="53">
        <v>0.0</v>
      </c>
      <c r="B34" s="53">
        <v>2.0</v>
      </c>
      <c r="C34" s="8">
        <v>1.0</v>
      </c>
      <c r="D34" s="8">
        <v>30.0</v>
      </c>
      <c r="E34" s="50"/>
      <c r="F34" s="50"/>
      <c r="H34" s="19">
        <v>8.0</v>
      </c>
      <c r="I34" s="21">
        <f t="shared" ref="I34:T34" si="32">COUNTIFS($C$2:$C$52,"="&amp;$H34 ,$D$2:$D$52,"&lt;"&amp;I$50 ,$D$2:$D$52 ,"&gt;=" &amp;I$49)/51
</f>
        <v>0</v>
      </c>
      <c r="J34" s="21">
        <f t="shared" si="32"/>
        <v>0</v>
      </c>
      <c r="K34" s="21">
        <f t="shared" si="32"/>
        <v>0</v>
      </c>
      <c r="L34" s="21">
        <f t="shared" si="32"/>
        <v>0</v>
      </c>
      <c r="M34" s="21">
        <f t="shared" si="32"/>
        <v>0</v>
      </c>
      <c r="N34" s="21">
        <f t="shared" si="32"/>
        <v>0</v>
      </c>
      <c r="O34" s="21">
        <f t="shared" si="32"/>
        <v>0</v>
      </c>
      <c r="P34" s="21">
        <f t="shared" si="32"/>
        <v>0</v>
      </c>
      <c r="Q34" s="21">
        <f t="shared" si="32"/>
        <v>0</v>
      </c>
      <c r="R34" s="21">
        <f t="shared" si="32"/>
        <v>0</v>
      </c>
      <c r="S34" s="21">
        <f t="shared" si="32"/>
        <v>0</v>
      </c>
      <c r="T34" s="21">
        <f t="shared" si="32"/>
        <v>0</v>
      </c>
      <c r="U34" s="21">
        <f t="shared" si="26"/>
        <v>0</v>
      </c>
      <c r="V34" s="22">
        <f t="shared" si="23"/>
        <v>0</v>
      </c>
      <c r="W34" s="22">
        <f t="shared" si="24"/>
        <v>0</v>
      </c>
    </row>
    <row r="35">
      <c r="A35" s="2">
        <v>1.0</v>
      </c>
      <c r="B35" s="2">
        <v>1.0</v>
      </c>
      <c r="C35" s="8">
        <v>5.0</v>
      </c>
      <c r="D35" s="8">
        <v>2000.0</v>
      </c>
      <c r="E35" s="50"/>
      <c r="F35" s="50"/>
      <c r="H35" s="19">
        <v>9.0</v>
      </c>
      <c r="I35" s="21">
        <f t="shared" ref="I35:T35" si="33">COUNTIFS($C$2:$C$52,"="&amp;$H35 ,$D$2:$D$52,"&lt;"&amp;I$50 ,$D$2:$D$52 ,"&gt;=" &amp;I$49)/51
</f>
        <v>0</v>
      </c>
      <c r="J35" s="21">
        <f t="shared" si="33"/>
        <v>0</v>
      </c>
      <c r="K35" s="21">
        <f t="shared" si="33"/>
        <v>0</v>
      </c>
      <c r="L35" s="21">
        <f t="shared" si="33"/>
        <v>0</v>
      </c>
      <c r="M35" s="21">
        <f t="shared" si="33"/>
        <v>0</v>
      </c>
      <c r="N35" s="21">
        <f t="shared" si="33"/>
        <v>0</v>
      </c>
      <c r="O35" s="21">
        <f t="shared" si="33"/>
        <v>0</v>
      </c>
      <c r="P35" s="21">
        <f t="shared" si="33"/>
        <v>0</v>
      </c>
      <c r="Q35" s="21">
        <f t="shared" si="33"/>
        <v>0</v>
      </c>
      <c r="R35" s="21">
        <f t="shared" si="33"/>
        <v>0</v>
      </c>
      <c r="S35" s="21">
        <f t="shared" si="33"/>
        <v>0</v>
      </c>
      <c r="T35" s="21">
        <f t="shared" si="33"/>
        <v>0</v>
      </c>
      <c r="U35" s="21">
        <f t="shared" si="26"/>
        <v>0</v>
      </c>
      <c r="V35" s="22">
        <f t="shared" si="23"/>
        <v>0</v>
      </c>
      <c r="W35" s="22">
        <f t="shared" si="24"/>
        <v>0</v>
      </c>
    </row>
    <row r="36">
      <c r="A36" s="2">
        <v>15.0</v>
      </c>
      <c r="B36" s="2">
        <v>10.0</v>
      </c>
      <c r="C36" s="8">
        <v>3.0</v>
      </c>
      <c r="D36" s="8">
        <v>50.0</v>
      </c>
      <c r="E36" s="50"/>
      <c r="F36" s="50"/>
      <c r="H36" s="19">
        <v>10.0</v>
      </c>
      <c r="I36" s="21">
        <f t="shared" ref="I36:T36" si="34">COUNTIFS($C$2:$C$52,"="&amp;$H36 ,$D$2:$D$52,"&lt;"&amp;I$50 ,$D$2:$D$52 ,"&gt;=" &amp;I$49)/51
</f>
        <v>0</v>
      </c>
      <c r="J36" s="21">
        <f t="shared" si="34"/>
        <v>0.03921568627</v>
      </c>
      <c r="K36" s="21">
        <f t="shared" si="34"/>
        <v>0</v>
      </c>
      <c r="L36" s="21">
        <f t="shared" si="34"/>
        <v>0</v>
      </c>
      <c r="M36" s="21">
        <f t="shared" si="34"/>
        <v>0</v>
      </c>
      <c r="N36" s="21">
        <f t="shared" si="34"/>
        <v>0.01960784314</v>
      </c>
      <c r="O36" s="21">
        <f t="shared" si="34"/>
        <v>0.01960784314</v>
      </c>
      <c r="P36" s="21">
        <f t="shared" si="34"/>
        <v>0</v>
      </c>
      <c r="Q36" s="21">
        <f t="shared" si="34"/>
        <v>0</v>
      </c>
      <c r="R36" s="21">
        <f t="shared" si="34"/>
        <v>0</v>
      </c>
      <c r="S36" s="21">
        <f t="shared" si="34"/>
        <v>0</v>
      </c>
      <c r="T36" s="21">
        <f t="shared" si="34"/>
        <v>0</v>
      </c>
      <c r="U36" s="21">
        <f t="shared" si="26"/>
        <v>0</v>
      </c>
      <c r="V36" s="22">
        <f t="shared" si="23"/>
        <v>0.07843137255</v>
      </c>
      <c r="W36" s="22">
        <f t="shared" si="24"/>
        <v>0.7843137255</v>
      </c>
    </row>
    <row r="37">
      <c r="A37" s="2">
        <v>3.0</v>
      </c>
      <c r="B37" s="2">
        <v>1.0</v>
      </c>
      <c r="C37" s="8">
        <v>3.0</v>
      </c>
      <c r="D37" s="8">
        <v>70.0</v>
      </c>
      <c r="E37" s="50"/>
      <c r="F37" s="50"/>
      <c r="H37" s="19">
        <v>11.0</v>
      </c>
      <c r="I37" s="21">
        <f t="shared" ref="I37:T37" si="35">COUNTIFS($C$2:$C$52,"="&amp;$H37 ,$D$2:$D$52,"&lt;"&amp;I$50 ,$D$2:$D$52 ,"&gt;=" &amp;I$49)/51
</f>
        <v>0</v>
      </c>
      <c r="J37" s="21">
        <f t="shared" si="35"/>
        <v>0</v>
      </c>
      <c r="K37" s="21">
        <f t="shared" si="35"/>
        <v>0</v>
      </c>
      <c r="L37" s="21">
        <f t="shared" si="35"/>
        <v>0</v>
      </c>
      <c r="M37" s="21">
        <f t="shared" si="35"/>
        <v>0</v>
      </c>
      <c r="N37" s="21">
        <f t="shared" si="35"/>
        <v>0</v>
      </c>
      <c r="O37" s="21">
        <f t="shared" si="35"/>
        <v>0</v>
      </c>
      <c r="P37" s="21">
        <f t="shared" si="35"/>
        <v>0</v>
      </c>
      <c r="Q37" s="21">
        <f t="shared" si="35"/>
        <v>0</v>
      </c>
      <c r="R37" s="21">
        <f t="shared" si="35"/>
        <v>0</v>
      </c>
      <c r="S37" s="21">
        <f t="shared" si="35"/>
        <v>0</v>
      </c>
      <c r="T37" s="21">
        <f t="shared" si="35"/>
        <v>0</v>
      </c>
      <c r="U37" s="21">
        <f t="shared" si="26"/>
        <v>0</v>
      </c>
      <c r="V37" s="22">
        <f t="shared" si="23"/>
        <v>0</v>
      </c>
      <c r="W37" s="22">
        <f t="shared" si="24"/>
        <v>0</v>
      </c>
    </row>
    <row r="38">
      <c r="A38" s="2">
        <v>2.0</v>
      </c>
      <c r="B38" s="2">
        <v>1.0</v>
      </c>
      <c r="C38" s="8">
        <v>5.0</v>
      </c>
      <c r="D38" s="8">
        <v>100.0</v>
      </c>
      <c r="E38" s="50"/>
      <c r="F38" s="50"/>
      <c r="H38" s="19">
        <v>12.0</v>
      </c>
      <c r="I38" s="21">
        <f t="shared" ref="I38:T38" si="36">COUNTIFS($C$2:$C$52,"="&amp;$H38 ,$D$2:$D$52,"&lt;"&amp;I$50 ,$D$2:$D$52 ,"&gt;=" &amp;I$49)/51
</f>
        <v>0</v>
      </c>
      <c r="J38" s="21">
        <f t="shared" si="36"/>
        <v>0</v>
      </c>
      <c r="K38" s="21">
        <f t="shared" si="36"/>
        <v>0</v>
      </c>
      <c r="L38" s="21">
        <f t="shared" si="36"/>
        <v>0.01960784314</v>
      </c>
      <c r="M38" s="21">
        <f t="shared" si="36"/>
        <v>0</v>
      </c>
      <c r="N38" s="21">
        <f t="shared" si="36"/>
        <v>0</v>
      </c>
      <c r="O38" s="21">
        <f t="shared" si="36"/>
        <v>0</v>
      </c>
      <c r="P38" s="21">
        <f t="shared" si="36"/>
        <v>0</v>
      </c>
      <c r="Q38" s="21">
        <f t="shared" si="36"/>
        <v>0</v>
      </c>
      <c r="R38" s="21">
        <f t="shared" si="36"/>
        <v>0</v>
      </c>
      <c r="S38" s="21">
        <f t="shared" si="36"/>
        <v>0</v>
      </c>
      <c r="T38" s="21">
        <f t="shared" si="36"/>
        <v>0</v>
      </c>
      <c r="U38" s="21">
        <f t="shared" si="26"/>
        <v>0</v>
      </c>
      <c r="V38" s="22">
        <f t="shared" si="23"/>
        <v>0.01960784314</v>
      </c>
      <c r="W38" s="22">
        <f t="shared" si="24"/>
        <v>0.2352941176</v>
      </c>
    </row>
    <row r="39">
      <c r="A39" s="2">
        <v>3.0</v>
      </c>
      <c r="B39" s="2">
        <v>1.0</v>
      </c>
      <c r="C39" s="8">
        <v>2.0</v>
      </c>
      <c r="D39" s="8">
        <v>100.0</v>
      </c>
      <c r="E39" s="50"/>
      <c r="F39" s="50"/>
      <c r="H39" s="19">
        <v>13.0</v>
      </c>
      <c r="I39" s="21">
        <f t="shared" ref="I39:T39" si="37">COUNTIFS($C$2:$C$52,"="&amp;$H39 ,$D$2:$D$52,"&lt;"&amp;I$50 ,$D$2:$D$52 ,"&gt;=" &amp;I$49)/51
</f>
        <v>0</v>
      </c>
      <c r="J39" s="21">
        <f t="shared" si="37"/>
        <v>0.01960784314</v>
      </c>
      <c r="K39" s="21">
        <f t="shared" si="37"/>
        <v>0</v>
      </c>
      <c r="L39" s="21">
        <f t="shared" si="37"/>
        <v>0</v>
      </c>
      <c r="M39" s="21">
        <f t="shared" si="37"/>
        <v>0</v>
      </c>
      <c r="N39" s="21">
        <f t="shared" si="37"/>
        <v>0</v>
      </c>
      <c r="O39" s="21">
        <f t="shared" si="37"/>
        <v>0</v>
      </c>
      <c r="P39" s="21">
        <f t="shared" si="37"/>
        <v>0</v>
      </c>
      <c r="Q39" s="21">
        <f t="shared" si="37"/>
        <v>0</v>
      </c>
      <c r="R39" s="21">
        <f t="shared" si="37"/>
        <v>0</v>
      </c>
      <c r="S39" s="21">
        <f t="shared" si="37"/>
        <v>0</v>
      </c>
      <c r="T39" s="21">
        <f t="shared" si="37"/>
        <v>0</v>
      </c>
      <c r="U39" s="21">
        <f t="shared" si="26"/>
        <v>0</v>
      </c>
      <c r="V39" s="22">
        <f t="shared" si="23"/>
        <v>0.01960784314</v>
      </c>
      <c r="W39" s="22">
        <f t="shared" si="24"/>
        <v>0.2549019608</v>
      </c>
    </row>
    <row r="40">
      <c r="A40" s="2">
        <v>6.0</v>
      </c>
      <c r="B40" s="2">
        <v>10.0</v>
      </c>
      <c r="C40" s="8">
        <v>10.0</v>
      </c>
      <c r="D40" s="8">
        <v>30.0</v>
      </c>
      <c r="E40" s="50"/>
      <c r="F40" s="50"/>
      <c r="H40" s="19">
        <v>14.0</v>
      </c>
      <c r="I40" s="21">
        <f t="shared" ref="I40:T40" si="38">COUNTIFS($C$2:$C$52,"="&amp;$H40 ,$D$2:$D$52,"&lt;"&amp;I$50 ,$D$2:$D$52 ,"&gt;=" &amp;I$49)/51
</f>
        <v>0</v>
      </c>
      <c r="J40" s="21">
        <f t="shared" si="38"/>
        <v>0</v>
      </c>
      <c r="K40" s="21">
        <f t="shared" si="38"/>
        <v>0</v>
      </c>
      <c r="L40" s="21">
        <f t="shared" si="38"/>
        <v>0</v>
      </c>
      <c r="M40" s="21">
        <f t="shared" si="38"/>
        <v>0</v>
      </c>
      <c r="N40" s="21">
        <f t="shared" si="38"/>
        <v>0</v>
      </c>
      <c r="O40" s="21">
        <f t="shared" si="38"/>
        <v>0</v>
      </c>
      <c r="P40" s="21">
        <f t="shared" si="38"/>
        <v>0</v>
      </c>
      <c r="Q40" s="21">
        <f t="shared" si="38"/>
        <v>0</v>
      </c>
      <c r="R40" s="21">
        <f t="shared" si="38"/>
        <v>0</v>
      </c>
      <c r="S40" s="21">
        <f t="shared" si="38"/>
        <v>0</v>
      </c>
      <c r="T40" s="21">
        <f t="shared" si="38"/>
        <v>0</v>
      </c>
      <c r="U40" s="21">
        <f t="shared" si="26"/>
        <v>0</v>
      </c>
      <c r="V40" s="22">
        <f t="shared" si="23"/>
        <v>0</v>
      </c>
      <c r="W40" s="22">
        <f t="shared" si="24"/>
        <v>0</v>
      </c>
    </row>
    <row r="41">
      <c r="A41" s="2">
        <v>1.0</v>
      </c>
      <c r="B41" s="2">
        <v>1.0</v>
      </c>
      <c r="C41" s="8">
        <v>6.0</v>
      </c>
      <c r="D41" s="8">
        <v>45.0</v>
      </c>
      <c r="E41" s="50"/>
      <c r="F41" s="50"/>
      <c r="H41" s="19">
        <v>15.0</v>
      </c>
      <c r="I41" s="21">
        <f t="shared" ref="I41:T41" si="39">COUNTIFS($C$2:$C$52,"="&amp;$H41 ,$D$2:$D$52,"&lt;"&amp;I$50 ,$D$2:$D$52 ,"&gt;=" &amp;I$49)/51
</f>
        <v>0</v>
      </c>
      <c r="J41" s="21">
        <f t="shared" si="39"/>
        <v>0</v>
      </c>
      <c r="K41" s="21">
        <f t="shared" si="39"/>
        <v>0</v>
      </c>
      <c r="L41" s="21">
        <f t="shared" si="39"/>
        <v>0</v>
      </c>
      <c r="M41" s="21">
        <f t="shared" si="39"/>
        <v>0</v>
      </c>
      <c r="N41" s="21">
        <f t="shared" si="39"/>
        <v>0</v>
      </c>
      <c r="O41" s="21">
        <f t="shared" si="39"/>
        <v>0</v>
      </c>
      <c r="P41" s="21">
        <f t="shared" si="39"/>
        <v>0</v>
      </c>
      <c r="Q41" s="21">
        <f t="shared" si="39"/>
        <v>0</v>
      </c>
      <c r="R41" s="21">
        <f t="shared" si="39"/>
        <v>0</v>
      </c>
      <c r="S41" s="21">
        <f t="shared" si="39"/>
        <v>0</v>
      </c>
      <c r="T41" s="21">
        <f t="shared" si="39"/>
        <v>0</v>
      </c>
      <c r="U41" s="21">
        <f t="shared" si="26"/>
        <v>0</v>
      </c>
      <c r="V41" s="22">
        <f t="shared" si="23"/>
        <v>0</v>
      </c>
      <c r="W41" s="22">
        <f t="shared" si="24"/>
        <v>0</v>
      </c>
    </row>
    <row r="42">
      <c r="A42" s="2">
        <v>0.0</v>
      </c>
      <c r="B42" s="2">
        <v>0.0</v>
      </c>
      <c r="C42" s="8">
        <v>3.0</v>
      </c>
      <c r="D42" s="8">
        <v>50.0</v>
      </c>
      <c r="E42" s="50"/>
      <c r="F42" s="50"/>
      <c r="H42" s="19">
        <v>16.0</v>
      </c>
      <c r="I42" s="21">
        <f t="shared" ref="I42:T42" si="40">COUNTIFS($C$2:$C$52,"="&amp;$H42 ,$D$2:$D$52,"&lt;"&amp;I$50 ,$D$2:$D$52 ,"&gt;=" &amp;I$49)/51
</f>
        <v>0</v>
      </c>
      <c r="J42" s="21">
        <f t="shared" si="40"/>
        <v>0</v>
      </c>
      <c r="K42" s="21">
        <f t="shared" si="40"/>
        <v>0</v>
      </c>
      <c r="L42" s="21">
        <f t="shared" si="40"/>
        <v>0</v>
      </c>
      <c r="M42" s="21">
        <f t="shared" si="40"/>
        <v>0</v>
      </c>
      <c r="N42" s="21">
        <f t="shared" si="40"/>
        <v>0</v>
      </c>
      <c r="O42" s="21">
        <f t="shared" si="40"/>
        <v>0</v>
      </c>
      <c r="P42" s="21">
        <f t="shared" si="40"/>
        <v>0</v>
      </c>
      <c r="Q42" s="21">
        <f t="shared" si="40"/>
        <v>0</v>
      </c>
      <c r="R42" s="21">
        <f t="shared" si="40"/>
        <v>0</v>
      </c>
      <c r="S42" s="21">
        <f t="shared" si="40"/>
        <v>0</v>
      </c>
      <c r="T42" s="21">
        <f t="shared" si="40"/>
        <v>0</v>
      </c>
      <c r="U42" s="21">
        <f t="shared" si="26"/>
        <v>0</v>
      </c>
      <c r="V42" s="22">
        <f t="shared" si="23"/>
        <v>0</v>
      </c>
      <c r="W42" s="22">
        <f t="shared" si="24"/>
        <v>0</v>
      </c>
    </row>
    <row r="43">
      <c r="A43" s="2">
        <v>1.0</v>
      </c>
      <c r="B43" s="2">
        <v>1.0</v>
      </c>
      <c r="C43" s="8">
        <v>5.0</v>
      </c>
      <c r="D43" s="8">
        <v>60.0</v>
      </c>
      <c r="E43" s="50"/>
      <c r="F43" s="50"/>
      <c r="H43" s="19">
        <v>17.0</v>
      </c>
      <c r="I43" s="21">
        <f t="shared" ref="I43:T43" si="41">COUNTIFS($C$2:$C$52,"="&amp;$H43 ,$D$2:$D$52,"&lt;"&amp;I$50 ,$D$2:$D$52 ,"&gt;=" &amp;I$49)/51
</f>
        <v>0</v>
      </c>
      <c r="J43" s="21">
        <f t="shared" si="41"/>
        <v>0</v>
      </c>
      <c r="K43" s="21">
        <f t="shared" si="41"/>
        <v>0</v>
      </c>
      <c r="L43" s="21">
        <f t="shared" si="41"/>
        <v>0</v>
      </c>
      <c r="M43" s="21">
        <f t="shared" si="41"/>
        <v>0</v>
      </c>
      <c r="N43" s="21">
        <f t="shared" si="41"/>
        <v>0</v>
      </c>
      <c r="O43" s="21">
        <f t="shared" si="41"/>
        <v>0</v>
      </c>
      <c r="P43" s="21">
        <f t="shared" si="41"/>
        <v>0</v>
      </c>
      <c r="Q43" s="21">
        <f t="shared" si="41"/>
        <v>0</v>
      </c>
      <c r="R43" s="21">
        <f t="shared" si="41"/>
        <v>0</v>
      </c>
      <c r="S43" s="21">
        <f t="shared" si="41"/>
        <v>0</v>
      </c>
      <c r="T43" s="21">
        <f t="shared" si="41"/>
        <v>0</v>
      </c>
      <c r="U43" s="21">
        <f t="shared" si="26"/>
        <v>0</v>
      </c>
      <c r="V43" s="22">
        <f t="shared" si="23"/>
        <v>0</v>
      </c>
      <c r="W43" s="22">
        <f t="shared" si="24"/>
        <v>0</v>
      </c>
    </row>
    <row r="44">
      <c r="A44" s="2">
        <v>3.0</v>
      </c>
      <c r="B44" s="2">
        <v>1.0</v>
      </c>
      <c r="C44" s="8">
        <v>3.0</v>
      </c>
      <c r="D44" s="8">
        <v>100.0</v>
      </c>
      <c r="E44" s="50"/>
      <c r="F44" s="50"/>
      <c r="H44" s="19">
        <v>18.0</v>
      </c>
      <c r="I44" s="21">
        <f t="shared" ref="I44:T44" si="42">COUNTIFS($C$2:$C$52,"="&amp;$H44 ,$D$2:$D$52,"&lt;"&amp;I$50 ,$D$2:$D$52 ,"&gt;=" &amp;I$49)/51
</f>
        <v>0</v>
      </c>
      <c r="J44" s="21">
        <f t="shared" si="42"/>
        <v>0</v>
      </c>
      <c r="K44" s="21">
        <f t="shared" si="42"/>
        <v>0</v>
      </c>
      <c r="L44" s="21">
        <f t="shared" si="42"/>
        <v>0</v>
      </c>
      <c r="M44" s="21">
        <f t="shared" si="42"/>
        <v>0</v>
      </c>
      <c r="N44" s="21">
        <f t="shared" si="42"/>
        <v>0</v>
      </c>
      <c r="O44" s="21">
        <f t="shared" si="42"/>
        <v>0</v>
      </c>
      <c r="P44" s="21">
        <f t="shared" si="42"/>
        <v>0</v>
      </c>
      <c r="Q44" s="21">
        <f t="shared" si="42"/>
        <v>0</v>
      </c>
      <c r="R44" s="21">
        <f t="shared" si="42"/>
        <v>0</v>
      </c>
      <c r="S44" s="21">
        <f t="shared" si="42"/>
        <v>0</v>
      </c>
      <c r="T44" s="21">
        <f t="shared" si="42"/>
        <v>0</v>
      </c>
      <c r="U44" s="21">
        <f t="shared" si="26"/>
        <v>0</v>
      </c>
      <c r="V44" s="22">
        <f t="shared" si="23"/>
        <v>0</v>
      </c>
      <c r="W44" s="22">
        <f t="shared" si="24"/>
        <v>0</v>
      </c>
    </row>
    <row r="45">
      <c r="A45" s="2">
        <v>2.0</v>
      </c>
      <c r="B45" s="2">
        <v>2.0</v>
      </c>
      <c r="C45" s="8">
        <v>3.0</v>
      </c>
      <c r="D45" s="8">
        <v>40.0</v>
      </c>
      <c r="E45" s="50"/>
      <c r="F45" s="50"/>
      <c r="H45" s="19">
        <v>19.0</v>
      </c>
      <c r="I45" s="21">
        <f t="shared" ref="I45:T45" si="43">COUNTIFS($C$2:$C$52,"="&amp;$H45 ,$D$2:$D$52,"&lt;"&amp;I$50 ,$D$2:$D$52 ,"&gt;=" &amp;I$49)/51
</f>
        <v>0</v>
      </c>
      <c r="J45" s="21">
        <f t="shared" si="43"/>
        <v>0</v>
      </c>
      <c r="K45" s="21">
        <f t="shared" si="43"/>
        <v>0</v>
      </c>
      <c r="L45" s="21">
        <f t="shared" si="43"/>
        <v>0</v>
      </c>
      <c r="M45" s="21">
        <f t="shared" si="43"/>
        <v>0</v>
      </c>
      <c r="N45" s="21">
        <f t="shared" si="43"/>
        <v>0</v>
      </c>
      <c r="O45" s="21">
        <f t="shared" si="43"/>
        <v>0</v>
      </c>
      <c r="P45" s="21">
        <f t="shared" si="43"/>
        <v>0</v>
      </c>
      <c r="Q45" s="21">
        <f t="shared" si="43"/>
        <v>0</v>
      </c>
      <c r="R45" s="21">
        <f t="shared" si="43"/>
        <v>0</v>
      </c>
      <c r="S45" s="21">
        <f t="shared" si="43"/>
        <v>0</v>
      </c>
      <c r="T45" s="21">
        <f t="shared" si="43"/>
        <v>0</v>
      </c>
      <c r="U45" s="21">
        <f t="shared" si="26"/>
        <v>0</v>
      </c>
      <c r="V45" s="22">
        <f t="shared" si="23"/>
        <v>0</v>
      </c>
      <c r="W45" s="22">
        <f t="shared" si="24"/>
        <v>0</v>
      </c>
    </row>
    <row r="46">
      <c r="A46" s="2">
        <v>1.0</v>
      </c>
      <c r="B46" s="2">
        <v>1.0</v>
      </c>
      <c r="C46" s="8">
        <v>2.0</v>
      </c>
      <c r="D46" s="8">
        <v>32.0</v>
      </c>
      <c r="E46" s="50"/>
      <c r="F46" s="50"/>
      <c r="H46" s="19">
        <v>20.0</v>
      </c>
      <c r="I46" s="21">
        <f t="shared" ref="I46:P46" si="44">COUNTIFS($C$2:$C$52,"="&amp;$H46 ,$D$2:$D$52,"&lt;="&amp;I$50 ,$D$2:$D$52 ,"&gt;=" &amp;I$49)/51
</f>
        <v>0</v>
      </c>
      <c r="J46" s="21">
        <f t="shared" si="44"/>
        <v>0</v>
      </c>
      <c r="K46" s="21">
        <f t="shared" si="44"/>
        <v>0</v>
      </c>
      <c r="L46" s="21">
        <f t="shared" si="44"/>
        <v>0</v>
      </c>
      <c r="M46" s="21">
        <f t="shared" si="44"/>
        <v>0</v>
      </c>
      <c r="N46" s="21">
        <f t="shared" si="44"/>
        <v>0</v>
      </c>
      <c r="O46" s="21">
        <f t="shared" si="44"/>
        <v>0.01960784314</v>
      </c>
      <c r="P46" s="21">
        <f t="shared" si="44"/>
        <v>0</v>
      </c>
      <c r="Q46" s="21">
        <f t="shared" ref="Q46:S46" si="45">COUNTIFS($C$2:$C$52,"="&amp;$H46 ,$D$2:$D$52,"&lt;"&amp;Q$50 ,$D$2:$D$52 ,"&gt;=" &amp;Q$49)/51
</f>
        <v>0</v>
      </c>
      <c r="R46" s="21">
        <f t="shared" si="45"/>
        <v>0</v>
      </c>
      <c r="S46" s="21">
        <f t="shared" si="45"/>
        <v>0</v>
      </c>
      <c r="T46" s="21">
        <f t="shared" ref="T46:U46" si="46">COUNTIFS($C$2:$C$52,"="&amp;$H46 ,$D$2:$D$52,"&lt;="&amp;T$50 ,$D$2:$D$52 ,"&gt;=" &amp;T$49)/51
</f>
        <v>0</v>
      </c>
      <c r="U46" s="21">
        <f t="shared" si="46"/>
        <v>0</v>
      </c>
      <c r="V46" s="22">
        <f t="shared" si="23"/>
        <v>0.01960784314</v>
      </c>
      <c r="W46" s="22">
        <f t="shared" si="24"/>
        <v>0.3921568627</v>
      </c>
    </row>
    <row r="47">
      <c r="A47" s="2">
        <v>0.0</v>
      </c>
      <c r="B47" s="2">
        <v>0.0</v>
      </c>
      <c r="C47" s="8">
        <v>1.0</v>
      </c>
      <c r="D47" s="8">
        <v>100.0</v>
      </c>
      <c r="E47" s="50"/>
      <c r="F47" s="50"/>
      <c r="H47" s="20" t="s">
        <v>99</v>
      </c>
      <c r="I47" s="22">
        <f t="shared" ref="I47:W47" si="47">sum(I26:I46)</f>
        <v>0</v>
      </c>
      <c r="J47" s="22">
        <f t="shared" si="47"/>
        <v>0.3529411765</v>
      </c>
      <c r="K47" s="22">
        <f t="shared" si="47"/>
        <v>0.2156862745</v>
      </c>
      <c r="L47" s="22">
        <f t="shared" si="47"/>
        <v>0.2156862745</v>
      </c>
      <c r="M47" s="22">
        <f t="shared" si="47"/>
        <v>0.03921568627</v>
      </c>
      <c r="N47" s="22">
        <f t="shared" si="47"/>
        <v>0.05882352941</v>
      </c>
      <c r="O47" s="22">
        <f t="shared" si="47"/>
        <v>0.05882352941</v>
      </c>
      <c r="P47" s="22">
        <f t="shared" si="47"/>
        <v>0</v>
      </c>
      <c r="Q47" s="22">
        <f t="shared" si="47"/>
        <v>0</v>
      </c>
      <c r="R47" s="22">
        <f t="shared" si="47"/>
        <v>0</v>
      </c>
      <c r="S47" s="22">
        <f t="shared" si="47"/>
        <v>0.03921568627</v>
      </c>
      <c r="T47" s="22">
        <f t="shared" si="47"/>
        <v>0</v>
      </c>
      <c r="U47" s="22">
        <f t="shared" si="47"/>
        <v>0.01960784314</v>
      </c>
      <c r="V47" s="23">
        <f t="shared" si="47"/>
        <v>1</v>
      </c>
      <c r="W47" s="24">
        <f t="shared" si="47"/>
        <v>4.882352941</v>
      </c>
    </row>
    <row r="48">
      <c r="A48" s="2">
        <v>1.0</v>
      </c>
      <c r="B48" s="2">
        <v>1.0</v>
      </c>
      <c r="C48" s="8">
        <v>7.0</v>
      </c>
      <c r="D48" s="8">
        <v>50.0</v>
      </c>
      <c r="E48" s="50"/>
      <c r="F48" s="50"/>
      <c r="H48" s="17" t="s">
        <v>100</v>
      </c>
      <c r="I48" s="22">
        <f t="shared" ref="I48:U48" si="48">((I49+I50)/2)*I47</f>
        <v>0</v>
      </c>
      <c r="J48" s="22">
        <f t="shared" si="48"/>
        <v>15.88235294</v>
      </c>
      <c r="K48" s="22">
        <f t="shared" si="48"/>
        <v>16.17647059</v>
      </c>
      <c r="L48" s="22">
        <f t="shared" si="48"/>
        <v>22.64705882</v>
      </c>
      <c r="M48" s="22">
        <f t="shared" si="48"/>
        <v>5.294117647</v>
      </c>
      <c r="N48" s="22">
        <f t="shared" si="48"/>
        <v>9.705882353</v>
      </c>
      <c r="O48" s="22">
        <f t="shared" si="48"/>
        <v>11.47058824</v>
      </c>
      <c r="P48" s="22">
        <f t="shared" si="48"/>
        <v>0</v>
      </c>
      <c r="Q48" s="22">
        <f t="shared" si="48"/>
        <v>0</v>
      </c>
      <c r="R48" s="22">
        <f t="shared" si="48"/>
        <v>0</v>
      </c>
      <c r="S48" s="22">
        <f t="shared" si="48"/>
        <v>12.35294118</v>
      </c>
      <c r="T48" s="22">
        <f t="shared" si="48"/>
        <v>0</v>
      </c>
      <c r="U48" s="22">
        <f t="shared" si="48"/>
        <v>39.11764706</v>
      </c>
      <c r="V48" s="24">
        <f>sum(I48:R48)</f>
        <v>81.17647059</v>
      </c>
      <c r="W48" s="23"/>
    </row>
    <row r="49">
      <c r="A49" s="2">
        <v>1.0</v>
      </c>
      <c r="B49" s="2">
        <v>1.0</v>
      </c>
      <c r="C49" s="8">
        <v>4.0</v>
      </c>
      <c r="D49" s="8">
        <v>40.0</v>
      </c>
      <c r="E49" s="50"/>
      <c r="F49" s="50"/>
      <c r="I49" s="2">
        <v>0.0</v>
      </c>
      <c r="J49" s="2">
        <v>30.0</v>
      </c>
      <c r="K49" s="2">
        <v>60.0</v>
      </c>
      <c r="L49" s="2">
        <v>90.0</v>
      </c>
      <c r="M49" s="2">
        <v>120.0</v>
      </c>
      <c r="N49" s="2">
        <v>150.0</v>
      </c>
      <c r="O49" s="2">
        <v>180.0</v>
      </c>
      <c r="P49" s="2">
        <v>210.0</v>
      </c>
      <c r="Q49" s="2">
        <v>240.0</v>
      </c>
      <c r="R49" s="2">
        <v>270.0</v>
      </c>
      <c r="S49" s="2">
        <v>300.0</v>
      </c>
      <c r="U49" s="2">
        <v>1980.0</v>
      </c>
    </row>
    <row r="50">
      <c r="A50" s="2">
        <v>3.0</v>
      </c>
      <c r="B50" s="2">
        <v>1.0</v>
      </c>
      <c r="C50" s="8">
        <v>3.0</v>
      </c>
      <c r="D50" s="8">
        <v>80.0</v>
      </c>
      <c r="E50" s="50"/>
      <c r="F50" s="50"/>
      <c r="I50" s="2">
        <v>30.0</v>
      </c>
      <c r="J50" s="2">
        <v>60.0</v>
      </c>
      <c r="K50" s="2">
        <v>90.0</v>
      </c>
      <c r="L50" s="2">
        <v>120.0</v>
      </c>
      <c r="M50" s="2">
        <v>150.0</v>
      </c>
      <c r="N50" s="2">
        <v>180.0</v>
      </c>
      <c r="O50" s="2">
        <v>210.0</v>
      </c>
      <c r="P50" s="2">
        <v>240.0</v>
      </c>
      <c r="Q50" s="2">
        <v>270.0</v>
      </c>
      <c r="R50" s="2">
        <v>300.0</v>
      </c>
      <c r="S50" s="2">
        <v>330.0</v>
      </c>
      <c r="U50" s="2">
        <v>2010.0</v>
      </c>
    </row>
    <row r="51">
      <c r="A51" s="2">
        <v>6.0</v>
      </c>
      <c r="B51" s="2">
        <v>5.0</v>
      </c>
      <c r="C51" s="8">
        <v>10.0</v>
      </c>
      <c r="D51" s="8">
        <v>150.0</v>
      </c>
      <c r="E51" s="50"/>
      <c r="F51" s="50"/>
    </row>
    <row r="52">
      <c r="A52" s="2">
        <v>5.0</v>
      </c>
      <c r="B52" s="2">
        <v>2.0</v>
      </c>
      <c r="C52" s="8">
        <v>3.0</v>
      </c>
      <c r="D52" s="8">
        <v>100.0</v>
      </c>
    </row>
    <row r="53">
      <c r="C53" s="9"/>
      <c r="D53" s="9"/>
    </row>
    <row r="54">
      <c r="C54" s="9"/>
      <c r="D54" s="9"/>
    </row>
    <row r="55">
      <c r="C55" s="9"/>
      <c r="D55" s="9"/>
    </row>
    <row r="56">
      <c r="C56" s="9"/>
      <c r="D56" s="9"/>
    </row>
    <row r="57">
      <c r="C57" s="9"/>
      <c r="D57" s="9"/>
      <c r="I57" s="25" t="s">
        <v>191</v>
      </c>
    </row>
    <row r="58">
      <c r="C58" s="11"/>
      <c r="D58" s="11"/>
      <c r="I58" s="49" t="s">
        <v>192</v>
      </c>
      <c r="K58" s="1">
        <v>0.8039215686274512</v>
      </c>
      <c r="L58" s="1">
        <v>0.8431372549019609</v>
      </c>
      <c r="M58" s="4" t="s">
        <v>186</v>
      </c>
      <c r="N58" s="1">
        <f>K58/L58</f>
        <v>0.9534883721</v>
      </c>
    </row>
    <row r="59">
      <c r="C59" s="11"/>
      <c r="D59" s="11"/>
    </row>
    <row r="60">
      <c r="C60" s="11"/>
      <c r="D60" s="11"/>
    </row>
    <row r="61">
      <c r="C61" s="11"/>
      <c r="D61" s="11"/>
    </row>
    <row r="62">
      <c r="C62" s="11"/>
      <c r="D62" s="11"/>
      <c r="G62" s="56" t="s">
        <v>193</v>
      </c>
      <c r="I62" s="25" t="s">
        <v>194</v>
      </c>
    </row>
    <row r="63">
      <c r="C63" s="11"/>
      <c r="D63" s="11"/>
      <c r="G63" s="56" t="s">
        <v>195</v>
      </c>
      <c r="I63" s="49" t="s">
        <v>196</v>
      </c>
      <c r="K63" s="57">
        <f>sum(M31:U46)</f>
        <v>0.1568627451</v>
      </c>
      <c r="L63" s="57">
        <f>SUM(M26:U46)</f>
        <v>0.2156862745</v>
      </c>
      <c r="M63" s="4" t="s">
        <v>186</v>
      </c>
      <c r="N63" s="1">
        <f>K63/L63</f>
        <v>0.7272727273</v>
      </c>
    </row>
    <row r="64">
      <c r="C64" s="11"/>
      <c r="D64" s="11"/>
    </row>
    <row r="65">
      <c r="C65" s="11"/>
      <c r="D65" s="11"/>
    </row>
    <row r="66">
      <c r="C66" s="11"/>
      <c r="D66" s="11"/>
    </row>
    <row r="67">
      <c r="C67" s="11"/>
      <c r="D67" s="11"/>
    </row>
    <row r="68">
      <c r="C68" s="11"/>
      <c r="D68" s="11"/>
    </row>
    <row r="69">
      <c r="C69" s="11"/>
      <c r="D69" s="11"/>
    </row>
    <row r="70">
      <c r="C70" s="11"/>
      <c r="D70" s="11"/>
    </row>
    <row r="71">
      <c r="C71" s="11"/>
      <c r="D71" s="11"/>
    </row>
    <row r="72">
      <c r="C72" s="11"/>
      <c r="D72" s="11"/>
    </row>
    <row r="73">
      <c r="C73" s="11"/>
      <c r="D73" s="11"/>
    </row>
    <row r="74">
      <c r="C74" s="11"/>
      <c r="D74" s="11"/>
    </row>
    <row r="75">
      <c r="C75" s="11"/>
      <c r="D75" s="11"/>
    </row>
    <row r="76">
      <c r="C76" s="9"/>
      <c r="D76" s="9"/>
    </row>
    <row r="77">
      <c r="C77" s="9"/>
      <c r="D77" s="9"/>
    </row>
    <row r="78">
      <c r="C78" s="9"/>
      <c r="D78" s="9"/>
    </row>
    <row r="79">
      <c r="C79" s="9"/>
      <c r="D79" s="9"/>
    </row>
    <row r="80">
      <c r="C80" s="9"/>
      <c r="D80" s="9"/>
    </row>
    <row r="81">
      <c r="C81" s="9"/>
      <c r="D81" s="9"/>
    </row>
    <row r="82">
      <c r="C82" s="9"/>
      <c r="D82" s="9"/>
    </row>
    <row r="83">
      <c r="C83" s="9"/>
      <c r="D83" s="9"/>
    </row>
    <row r="84">
      <c r="C84" s="9"/>
      <c r="D84" s="9"/>
    </row>
    <row r="85">
      <c r="C85" s="9"/>
      <c r="D85" s="9"/>
    </row>
    <row r="86">
      <c r="C86" s="9"/>
      <c r="D86" s="9"/>
    </row>
    <row r="87">
      <c r="C87" s="9"/>
      <c r="D87" s="9"/>
    </row>
    <row r="88">
      <c r="C88" s="9"/>
      <c r="D88" s="9"/>
    </row>
    <row r="89">
      <c r="C89" s="9"/>
      <c r="D89" s="9"/>
    </row>
    <row r="90">
      <c r="C90" s="9"/>
      <c r="D90" s="9"/>
    </row>
    <row r="91">
      <c r="C91" s="9"/>
      <c r="D91" s="9"/>
    </row>
    <row r="92">
      <c r="C92" s="9"/>
      <c r="D92" s="9"/>
    </row>
    <row r="93">
      <c r="C93" s="9"/>
      <c r="D93" s="9"/>
    </row>
    <row r="94">
      <c r="C94" s="9"/>
      <c r="D94" s="9"/>
    </row>
    <row r="95">
      <c r="C95" s="9"/>
      <c r="D95" s="9"/>
    </row>
    <row r="96">
      <c r="C96" s="9"/>
      <c r="D96" s="9"/>
    </row>
    <row r="97">
      <c r="C97" s="9"/>
      <c r="D97" s="9"/>
    </row>
    <row r="98">
      <c r="C98" s="9"/>
      <c r="D98" s="9"/>
    </row>
    <row r="99">
      <c r="C99" s="9"/>
      <c r="D99" s="9"/>
    </row>
    <row r="100">
      <c r="C100" s="9"/>
      <c r="D100" s="9"/>
    </row>
    <row r="101">
      <c r="C101" s="9"/>
      <c r="D101" s="9"/>
    </row>
    <row r="102">
      <c r="C102" s="9"/>
      <c r="D102" s="9"/>
    </row>
    <row r="103">
      <c r="C103" s="9"/>
      <c r="D103" s="9"/>
    </row>
    <row r="104">
      <c r="C104" s="9"/>
      <c r="D104" s="9"/>
    </row>
    <row r="105">
      <c r="C105" s="9"/>
      <c r="D105" s="9"/>
    </row>
    <row r="106">
      <c r="C106" s="9"/>
      <c r="D106" s="9"/>
    </row>
    <row r="107">
      <c r="C107" s="9"/>
      <c r="D107" s="9"/>
    </row>
    <row r="108">
      <c r="C108" s="9"/>
      <c r="D108" s="9"/>
    </row>
    <row r="109">
      <c r="C109" s="9"/>
      <c r="D109" s="9"/>
    </row>
    <row r="110">
      <c r="C110" s="9"/>
      <c r="D110" s="9"/>
    </row>
    <row r="111">
      <c r="C111" s="9"/>
      <c r="D111" s="9"/>
    </row>
    <row r="112">
      <c r="C112" s="9"/>
      <c r="D112" s="9"/>
    </row>
    <row r="113">
      <c r="C113" s="9"/>
      <c r="D113" s="9"/>
    </row>
    <row r="114">
      <c r="C114" s="9"/>
      <c r="D114" s="9"/>
    </row>
    <row r="115">
      <c r="C115" s="9"/>
      <c r="D115" s="9"/>
    </row>
    <row r="116">
      <c r="C116" s="9"/>
      <c r="D116" s="9"/>
    </row>
    <row r="117">
      <c r="C117" s="9"/>
      <c r="D117" s="9"/>
    </row>
    <row r="118">
      <c r="C118" s="9"/>
      <c r="D118" s="9"/>
    </row>
    <row r="119">
      <c r="C119" s="9"/>
      <c r="D119" s="9"/>
    </row>
    <row r="120">
      <c r="C120" s="9"/>
      <c r="D120" s="9"/>
    </row>
    <row r="121">
      <c r="C121" s="9"/>
      <c r="D121" s="9"/>
    </row>
    <row r="122">
      <c r="C122" s="9"/>
      <c r="D122" s="9"/>
    </row>
    <row r="123">
      <c r="C123" s="9"/>
      <c r="D123" s="9"/>
    </row>
    <row r="124">
      <c r="C124" s="9"/>
      <c r="D124" s="9"/>
    </row>
    <row r="125">
      <c r="C125" s="9"/>
      <c r="D125" s="9"/>
    </row>
    <row r="126">
      <c r="C126" s="9"/>
      <c r="D126" s="9"/>
    </row>
    <row r="127">
      <c r="C127" s="9"/>
      <c r="D127" s="9"/>
    </row>
    <row r="128">
      <c r="C128" s="9"/>
      <c r="D128" s="9"/>
    </row>
    <row r="129">
      <c r="C129" s="9"/>
      <c r="D129" s="9"/>
    </row>
    <row r="130">
      <c r="C130" s="9"/>
      <c r="D130" s="9"/>
    </row>
    <row r="131">
      <c r="C131" s="9"/>
      <c r="D131" s="9"/>
    </row>
    <row r="132">
      <c r="C132" s="9"/>
      <c r="D132" s="9"/>
    </row>
    <row r="133">
      <c r="C133" s="9"/>
      <c r="D133" s="9"/>
    </row>
    <row r="134">
      <c r="C134" s="9"/>
      <c r="D134" s="9"/>
    </row>
    <row r="135">
      <c r="C135" s="9"/>
      <c r="D135" s="9"/>
    </row>
    <row r="136">
      <c r="C136" s="9"/>
      <c r="D136" s="9"/>
    </row>
    <row r="137">
      <c r="C137" s="9"/>
      <c r="D137" s="9"/>
    </row>
    <row r="138">
      <c r="C138" s="9"/>
      <c r="D138" s="9"/>
    </row>
    <row r="139">
      <c r="C139" s="9"/>
      <c r="D139" s="9"/>
    </row>
    <row r="140">
      <c r="C140" s="9"/>
      <c r="D140" s="9"/>
    </row>
    <row r="141">
      <c r="C141" s="9"/>
      <c r="D141" s="9"/>
    </row>
    <row r="142">
      <c r="C142" s="9"/>
      <c r="D142" s="9"/>
    </row>
    <row r="143">
      <c r="C143" s="9"/>
      <c r="D143" s="9"/>
    </row>
    <row r="144">
      <c r="C144" s="9"/>
      <c r="D144" s="9"/>
    </row>
    <row r="145">
      <c r="C145" s="9"/>
      <c r="D145" s="9"/>
    </row>
    <row r="146">
      <c r="C146" s="9"/>
      <c r="D146" s="9"/>
    </row>
    <row r="147">
      <c r="C147" s="9"/>
      <c r="D147" s="9"/>
    </row>
    <row r="148">
      <c r="C148" s="9"/>
      <c r="D148" s="9"/>
    </row>
    <row r="149">
      <c r="C149" s="9"/>
      <c r="D149" s="9"/>
    </row>
    <row r="150">
      <c r="C150" s="9"/>
      <c r="D150" s="9"/>
    </row>
    <row r="151">
      <c r="C151" s="9"/>
      <c r="D151" s="9"/>
    </row>
    <row r="152">
      <c r="C152" s="9"/>
      <c r="D152" s="9"/>
    </row>
    <row r="153">
      <c r="C153" s="9"/>
      <c r="D153" s="9"/>
    </row>
    <row r="154">
      <c r="C154" s="9"/>
      <c r="D154" s="9"/>
    </row>
    <row r="155">
      <c r="C155" s="9"/>
      <c r="D155" s="9"/>
    </row>
    <row r="156">
      <c r="C156" s="9"/>
      <c r="D156" s="9"/>
    </row>
    <row r="157">
      <c r="C157" s="9"/>
      <c r="D157" s="9"/>
    </row>
    <row r="158">
      <c r="C158" s="9"/>
      <c r="D158" s="9"/>
    </row>
    <row r="159">
      <c r="C159" s="9"/>
      <c r="D159" s="9"/>
    </row>
    <row r="160">
      <c r="C160" s="9"/>
      <c r="D160" s="9"/>
    </row>
    <row r="161">
      <c r="C161" s="9"/>
      <c r="D161" s="9"/>
    </row>
    <row r="162">
      <c r="C162" s="9"/>
      <c r="D162" s="9"/>
    </row>
    <row r="163">
      <c r="C163" s="9"/>
      <c r="D163" s="9"/>
    </row>
    <row r="164">
      <c r="C164" s="9"/>
      <c r="D164" s="9"/>
    </row>
    <row r="165">
      <c r="C165" s="9"/>
      <c r="D165" s="9"/>
    </row>
    <row r="166">
      <c r="C166" s="9"/>
      <c r="D166" s="9"/>
    </row>
    <row r="167">
      <c r="C167" s="9"/>
      <c r="D167" s="9"/>
    </row>
    <row r="168">
      <c r="C168" s="9"/>
      <c r="D168" s="9"/>
    </row>
    <row r="169">
      <c r="C169" s="9"/>
      <c r="D169" s="9"/>
    </row>
    <row r="170">
      <c r="C170" s="9"/>
      <c r="D170" s="9"/>
    </row>
    <row r="171">
      <c r="C171" s="9"/>
      <c r="D171" s="9"/>
    </row>
    <row r="172">
      <c r="C172" s="9"/>
      <c r="D172" s="9"/>
    </row>
    <row r="173">
      <c r="C173" s="9"/>
      <c r="D173" s="9"/>
    </row>
    <row r="174">
      <c r="C174" s="9"/>
      <c r="D174" s="9"/>
    </row>
    <row r="175">
      <c r="C175" s="9"/>
      <c r="D175" s="9"/>
    </row>
    <row r="176">
      <c r="C176" s="9"/>
      <c r="D176" s="9"/>
    </row>
    <row r="177">
      <c r="C177" s="9"/>
      <c r="D177" s="9"/>
    </row>
    <row r="178">
      <c r="C178" s="9"/>
      <c r="D178" s="9"/>
    </row>
    <row r="179">
      <c r="C179" s="9"/>
      <c r="D179" s="9"/>
    </row>
    <row r="180">
      <c r="C180" s="9"/>
      <c r="D180" s="9"/>
    </row>
    <row r="181">
      <c r="C181" s="9"/>
      <c r="D181" s="9"/>
    </row>
    <row r="182">
      <c r="C182" s="9"/>
      <c r="D182" s="9"/>
    </row>
    <row r="183">
      <c r="C183" s="9"/>
      <c r="D183" s="9"/>
    </row>
    <row r="184">
      <c r="C184" s="9"/>
      <c r="D184" s="9"/>
    </row>
    <row r="185">
      <c r="C185" s="9"/>
      <c r="D185" s="9"/>
    </row>
    <row r="186">
      <c r="C186" s="9"/>
      <c r="D186" s="9"/>
    </row>
    <row r="187">
      <c r="C187" s="9"/>
      <c r="D187" s="9"/>
    </row>
    <row r="188">
      <c r="C188" s="9"/>
      <c r="D188" s="9"/>
    </row>
    <row r="189">
      <c r="C189" s="9"/>
      <c r="D189" s="9"/>
    </row>
    <row r="190">
      <c r="C190" s="9"/>
      <c r="D190" s="9"/>
    </row>
    <row r="191">
      <c r="C191" s="9"/>
      <c r="D191" s="9"/>
    </row>
    <row r="192">
      <c r="C192" s="9"/>
      <c r="D192" s="9"/>
    </row>
    <row r="193">
      <c r="C193" s="9"/>
      <c r="D193" s="9"/>
    </row>
    <row r="194">
      <c r="C194" s="9"/>
      <c r="D194" s="9"/>
    </row>
    <row r="195">
      <c r="C195" s="9"/>
      <c r="D195" s="9"/>
    </row>
    <row r="196">
      <c r="C196" s="9"/>
      <c r="D196" s="9"/>
    </row>
    <row r="197">
      <c r="C197" s="9"/>
      <c r="D197" s="9"/>
    </row>
    <row r="198">
      <c r="C198" s="9"/>
      <c r="D198" s="9"/>
    </row>
    <row r="199">
      <c r="C199" s="9"/>
      <c r="D199" s="9"/>
    </row>
    <row r="200">
      <c r="C200" s="9"/>
      <c r="D200" s="9"/>
    </row>
    <row r="201">
      <c r="C201" s="9"/>
      <c r="D201" s="9"/>
    </row>
    <row r="202">
      <c r="C202" s="9"/>
      <c r="D202" s="9"/>
    </row>
    <row r="203">
      <c r="C203" s="9"/>
      <c r="D203" s="9"/>
    </row>
    <row r="204">
      <c r="C204" s="9"/>
      <c r="D204" s="9"/>
    </row>
    <row r="205">
      <c r="C205" s="9"/>
      <c r="D205" s="9"/>
    </row>
    <row r="206">
      <c r="C206" s="9"/>
      <c r="D206" s="9"/>
    </row>
    <row r="207">
      <c r="C207" s="9"/>
      <c r="D207" s="9"/>
    </row>
    <row r="208">
      <c r="C208" s="9"/>
      <c r="D208" s="9"/>
    </row>
    <row r="209">
      <c r="C209" s="9"/>
      <c r="D209" s="9"/>
    </row>
    <row r="210">
      <c r="C210" s="9"/>
      <c r="D210" s="9"/>
    </row>
    <row r="211">
      <c r="C211" s="9"/>
      <c r="D211" s="9"/>
    </row>
    <row r="212">
      <c r="C212" s="9"/>
      <c r="D212" s="9"/>
    </row>
    <row r="213">
      <c r="C213" s="9"/>
      <c r="D213" s="9"/>
    </row>
    <row r="214">
      <c r="C214" s="9"/>
      <c r="D214" s="9"/>
    </row>
    <row r="215">
      <c r="C215" s="9"/>
      <c r="D215" s="9"/>
    </row>
    <row r="216">
      <c r="C216" s="9"/>
      <c r="D216" s="9"/>
    </row>
    <row r="217">
      <c r="C217" s="9"/>
      <c r="D217" s="9"/>
    </row>
    <row r="218">
      <c r="C218" s="9"/>
      <c r="D218" s="9"/>
    </row>
    <row r="219">
      <c r="C219" s="9"/>
      <c r="D219" s="9"/>
    </row>
    <row r="220">
      <c r="C220" s="9"/>
      <c r="D220" s="9"/>
    </row>
    <row r="221">
      <c r="C221" s="9"/>
      <c r="D221" s="9"/>
    </row>
    <row r="222">
      <c r="C222" s="9"/>
      <c r="D222" s="9"/>
    </row>
    <row r="223">
      <c r="C223" s="9"/>
      <c r="D223" s="9"/>
    </row>
    <row r="224">
      <c r="C224" s="9"/>
      <c r="D224" s="9"/>
    </row>
    <row r="225">
      <c r="C225" s="9"/>
      <c r="D225" s="9"/>
    </row>
    <row r="226">
      <c r="C226" s="9"/>
      <c r="D226" s="9"/>
    </row>
    <row r="227">
      <c r="C227" s="9"/>
      <c r="D227" s="9"/>
    </row>
    <row r="228">
      <c r="C228" s="9"/>
      <c r="D228" s="9"/>
    </row>
    <row r="229">
      <c r="C229" s="9"/>
      <c r="D229" s="9"/>
    </row>
    <row r="230">
      <c r="C230" s="9"/>
      <c r="D230" s="9"/>
    </row>
    <row r="231">
      <c r="C231" s="9"/>
      <c r="D231" s="9"/>
    </row>
    <row r="232">
      <c r="C232" s="9"/>
      <c r="D232" s="9"/>
    </row>
    <row r="233">
      <c r="C233" s="9"/>
      <c r="D233" s="9"/>
    </row>
    <row r="234">
      <c r="C234" s="9"/>
      <c r="D234" s="9"/>
    </row>
    <row r="235">
      <c r="C235" s="9"/>
      <c r="D235" s="9"/>
    </row>
    <row r="236">
      <c r="C236" s="9"/>
      <c r="D236" s="9"/>
    </row>
    <row r="237">
      <c r="C237" s="9"/>
      <c r="D237" s="9"/>
    </row>
    <row r="238">
      <c r="C238" s="9"/>
      <c r="D238" s="9"/>
    </row>
    <row r="239">
      <c r="C239" s="9"/>
      <c r="D239" s="9"/>
    </row>
    <row r="240">
      <c r="C240" s="9"/>
      <c r="D240" s="9"/>
    </row>
    <row r="241">
      <c r="C241" s="9"/>
      <c r="D241" s="9"/>
    </row>
    <row r="242">
      <c r="C242" s="9"/>
      <c r="D242" s="9"/>
    </row>
    <row r="243">
      <c r="C243" s="9"/>
      <c r="D243" s="9"/>
    </row>
    <row r="244">
      <c r="C244" s="9"/>
      <c r="D244" s="9"/>
    </row>
    <row r="245">
      <c r="C245" s="9"/>
      <c r="D245" s="9"/>
    </row>
    <row r="246">
      <c r="C246" s="9"/>
      <c r="D246" s="9"/>
    </row>
    <row r="247">
      <c r="C247" s="9"/>
      <c r="D247" s="9"/>
    </row>
    <row r="248">
      <c r="C248" s="9"/>
      <c r="D248" s="9"/>
    </row>
    <row r="249">
      <c r="C249" s="9"/>
      <c r="D249" s="9"/>
    </row>
    <row r="250">
      <c r="C250" s="9"/>
      <c r="D250" s="9"/>
    </row>
    <row r="251">
      <c r="C251" s="9"/>
      <c r="D251" s="9"/>
    </row>
    <row r="252">
      <c r="C252" s="9"/>
      <c r="D252" s="9"/>
    </row>
    <row r="253">
      <c r="C253" s="9"/>
      <c r="D253" s="9"/>
    </row>
    <row r="254">
      <c r="C254" s="9"/>
      <c r="D254" s="9"/>
    </row>
    <row r="255">
      <c r="C255" s="9"/>
      <c r="D255" s="9"/>
    </row>
    <row r="256">
      <c r="C256" s="9"/>
      <c r="D256" s="9"/>
    </row>
    <row r="257">
      <c r="C257" s="9"/>
      <c r="D257" s="9"/>
    </row>
    <row r="258">
      <c r="C258" s="9"/>
      <c r="D258" s="9"/>
    </row>
    <row r="259">
      <c r="C259" s="9"/>
      <c r="D259" s="9"/>
    </row>
    <row r="260">
      <c r="C260" s="9"/>
      <c r="D260" s="9"/>
    </row>
    <row r="261">
      <c r="C261" s="9"/>
      <c r="D261" s="9"/>
    </row>
    <row r="262">
      <c r="C262" s="9"/>
      <c r="D262" s="9"/>
    </row>
    <row r="263">
      <c r="C263" s="9"/>
      <c r="D263" s="9"/>
    </row>
    <row r="264">
      <c r="C264" s="9"/>
      <c r="D264" s="9"/>
    </row>
    <row r="265">
      <c r="C265" s="9"/>
      <c r="D265" s="9"/>
    </row>
    <row r="266">
      <c r="C266" s="9"/>
      <c r="D266" s="9"/>
    </row>
    <row r="267">
      <c r="C267" s="9"/>
      <c r="D267" s="9"/>
    </row>
    <row r="268">
      <c r="C268" s="9"/>
      <c r="D268" s="9"/>
    </row>
    <row r="269">
      <c r="C269" s="9"/>
      <c r="D269" s="9"/>
    </row>
    <row r="270">
      <c r="C270" s="9"/>
      <c r="D270" s="9"/>
    </row>
    <row r="271">
      <c r="C271" s="9"/>
      <c r="D271" s="9"/>
    </row>
    <row r="272">
      <c r="C272" s="9"/>
      <c r="D272" s="9"/>
    </row>
    <row r="273">
      <c r="C273" s="9"/>
      <c r="D273" s="9"/>
    </row>
    <row r="274">
      <c r="C274" s="9"/>
      <c r="D274" s="9"/>
    </row>
    <row r="275">
      <c r="C275" s="9"/>
      <c r="D275" s="9"/>
    </row>
    <row r="276">
      <c r="C276" s="9"/>
      <c r="D276" s="9"/>
    </row>
    <row r="277">
      <c r="C277" s="9"/>
      <c r="D277" s="9"/>
    </row>
    <row r="278">
      <c r="C278" s="9"/>
      <c r="D278" s="9"/>
    </row>
    <row r="279">
      <c r="C279" s="9"/>
      <c r="D279" s="9"/>
    </row>
    <row r="280">
      <c r="C280" s="9"/>
      <c r="D280" s="9"/>
    </row>
    <row r="281">
      <c r="C281" s="9"/>
      <c r="D281" s="9"/>
    </row>
    <row r="282">
      <c r="C282" s="9"/>
      <c r="D282" s="9"/>
    </row>
    <row r="283">
      <c r="C283" s="9"/>
      <c r="D283" s="9"/>
    </row>
    <row r="284">
      <c r="C284" s="9"/>
      <c r="D284" s="9"/>
    </row>
    <row r="285">
      <c r="C285" s="9"/>
      <c r="D285" s="9"/>
    </row>
    <row r="286">
      <c r="C286" s="9"/>
      <c r="D286" s="9"/>
    </row>
    <row r="287">
      <c r="C287" s="9"/>
      <c r="D287" s="9"/>
    </row>
    <row r="288">
      <c r="C288" s="9"/>
      <c r="D288" s="9"/>
    </row>
    <row r="289">
      <c r="C289" s="9"/>
      <c r="D289" s="9"/>
    </row>
    <row r="290">
      <c r="C290" s="9"/>
      <c r="D290" s="9"/>
    </row>
    <row r="291">
      <c r="C291" s="9"/>
      <c r="D291" s="9"/>
    </row>
    <row r="292">
      <c r="C292" s="9"/>
      <c r="D292" s="9"/>
    </row>
    <row r="293">
      <c r="C293" s="9"/>
      <c r="D293" s="9"/>
    </row>
    <row r="294">
      <c r="C294" s="9"/>
      <c r="D294" s="9"/>
    </row>
    <row r="295">
      <c r="C295" s="9"/>
      <c r="D295" s="9"/>
    </row>
    <row r="296">
      <c r="C296" s="9"/>
      <c r="D296" s="9"/>
    </row>
    <row r="297">
      <c r="C297" s="9"/>
      <c r="D297" s="9"/>
    </row>
    <row r="298">
      <c r="C298" s="9"/>
      <c r="D298" s="9"/>
    </row>
    <row r="299">
      <c r="C299" s="9"/>
      <c r="D299" s="9"/>
    </row>
    <row r="300">
      <c r="C300" s="9"/>
      <c r="D300" s="9"/>
    </row>
    <row r="301">
      <c r="C301" s="9"/>
      <c r="D301" s="9"/>
    </row>
    <row r="302">
      <c r="C302" s="9"/>
      <c r="D302" s="9"/>
    </row>
    <row r="303">
      <c r="C303" s="9"/>
      <c r="D303" s="9"/>
    </row>
    <row r="304">
      <c r="C304" s="9"/>
      <c r="D304" s="9"/>
    </row>
    <row r="305">
      <c r="C305" s="9"/>
      <c r="D305" s="9"/>
    </row>
    <row r="306">
      <c r="C306" s="9"/>
      <c r="D306" s="9"/>
    </row>
    <row r="307">
      <c r="C307" s="9"/>
      <c r="D307" s="9"/>
    </row>
    <row r="308">
      <c r="C308" s="9"/>
      <c r="D308" s="9"/>
    </row>
    <row r="309">
      <c r="C309" s="9"/>
      <c r="D309" s="9"/>
    </row>
    <row r="310">
      <c r="C310" s="9"/>
      <c r="D310" s="9"/>
    </row>
    <row r="311">
      <c r="C311" s="9"/>
      <c r="D311" s="9"/>
    </row>
    <row r="312">
      <c r="C312" s="9"/>
      <c r="D312" s="9"/>
    </row>
    <row r="313">
      <c r="C313" s="9"/>
      <c r="D313" s="9"/>
    </row>
    <row r="314">
      <c r="C314" s="9"/>
      <c r="D314" s="9"/>
    </row>
    <row r="315">
      <c r="C315" s="9"/>
      <c r="D315" s="9"/>
    </row>
    <row r="316">
      <c r="C316" s="9"/>
      <c r="D316" s="9"/>
    </row>
    <row r="317">
      <c r="C317" s="9"/>
      <c r="D317" s="9"/>
    </row>
    <row r="318">
      <c r="C318" s="9"/>
      <c r="D318" s="9"/>
    </row>
    <row r="319">
      <c r="C319" s="9"/>
      <c r="D319" s="9"/>
    </row>
    <row r="320">
      <c r="C320" s="9"/>
      <c r="D320" s="9"/>
    </row>
    <row r="321">
      <c r="C321" s="9"/>
      <c r="D321" s="9"/>
    </row>
    <row r="322">
      <c r="C322" s="9"/>
      <c r="D322" s="9"/>
    </row>
    <row r="323">
      <c r="C323" s="9"/>
      <c r="D323" s="9"/>
    </row>
    <row r="324">
      <c r="C324" s="9"/>
      <c r="D324" s="9"/>
    </row>
    <row r="325">
      <c r="C325" s="9"/>
      <c r="D325" s="9"/>
    </row>
    <row r="326">
      <c r="C326" s="9"/>
      <c r="D326" s="9"/>
    </row>
    <row r="327">
      <c r="C327" s="9"/>
      <c r="D327" s="9"/>
    </row>
    <row r="328">
      <c r="C328" s="9"/>
      <c r="D328" s="9"/>
    </row>
    <row r="329">
      <c r="C329" s="9"/>
      <c r="D329" s="9"/>
    </row>
    <row r="330">
      <c r="C330" s="9"/>
      <c r="D330" s="9"/>
    </row>
    <row r="331">
      <c r="C331" s="9"/>
      <c r="D331" s="9"/>
    </row>
    <row r="332">
      <c r="C332" s="9"/>
      <c r="D332" s="9"/>
    </row>
    <row r="333">
      <c r="C333" s="9"/>
      <c r="D333" s="9"/>
    </row>
    <row r="334">
      <c r="C334" s="9"/>
      <c r="D334" s="9"/>
    </row>
    <row r="335">
      <c r="C335" s="9"/>
      <c r="D335" s="9"/>
    </row>
    <row r="336">
      <c r="C336" s="9"/>
      <c r="D336" s="9"/>
    </row>
    <row r="337">
      <c r="C337" s="9"/>
      <c r="D337" s="9"/>
    </row>
    <row r="338">
      <c r="C338" s="9"/>
      <c r="D338" s="9"/>
    </row>
    <row r="339">
      <c r="C339" s="9"/>
      <c r="D339" s="9"/>
    </row>
    <row r="340">
      <c r="C340" s="9"/>
      <c r="D340" s="9"/>
    </row>
    <row r="341">
      <c r="C341" s="9"/>
      <c r="D341" s="9"/>
    </row>
    <row r="342">
      <c r="C342" s="9"/>
      <c r="D342" s="9"/>
    </row>
    <row r="343">
      <c r="C343" s="9"/>
      <c r="D343" s="9"/>
    </row>
    <row r="344">
      <c r="C344" s="9"/>
      <c r="D344" s="9"/>
    </row>
    <row r="345">
      <c r="C345" s="9"/>
      <c r="D345" s="9"/>
    </row>
    <row r="346">
      <c r="C346" s="9"/>
      <c r="D346" s="9"/>
    </row>
    <row r="347">
      <c r="C347" s="9"/>
      <c r="D347" s="9"/>
    </row>
    <row r="348">
      <c r="C348" s="9"/>
      <c r="D348" s="9"/>
    </row>
    <row r="349">
      <c r="C349" s="9"/>
      <c r="D349" s="9"/>
    </row>
    <row r="350">
      <c r="C350" s="9"/>
      <c r="D350" s="9"/>
    </row>
    <row r="351">
      <c r="C351" s="9"/>
      <c r="D351" s="9"/>
    </row>
    <row r="352">
      <c r="C352" s="9"/>
      <c r="D352" s="9"/>
    </row>
    <row r="353">
      <c r="C353" s="9"/>
      <c r="D353" s="9"/>
    </row>
    <row r="354">
      <c r="C354" s="9"/>
      <c r="D354" s="9"/>
    </row>
    <row r="355">
      <c r="C355" s="9"/>
      <c r="D355" s="9"/>
    </row>
    <row r="356">
      <c r="C356" s="9"/>
      <c r="D356" s="9"/>
    </row>
    <row r="357">
      <c r="C357" s="9"/>
      <c r="D357" s="9"/>
    </row>
    <row r="358">
      <c r="C358" s="9"/>
      <c r="D358" s="9"/>
    </row>
    <row r="359">
      <c r="C359" s="9"/>
      <c r="D359" s="9"/>
    </row>
    <row r="360">
      <c r="C360" s="9"/>
      <c r="D360" s="9"/>
    </row>
    <row r="361">
      <c r="C361" s="9"/>
      <c r="D361" s="9"/>
    </row>
    <row r="362">
      <c r="C362" s="9"/>
      <c r="D362" s="9"/>
    </row>
    <row r="363">
      <c r="C363" s="9"/>
      <c r="D363" s="9"/>
    </row>
    <row r="364">
      <c r="C364" s="9"/>
      <c r="D364" s="9"/>
    </row>
    <row r="365">
      <c r="C365" s="9"/>
      <c r="D365" s="9"/>
    </row>
    <row r="366">
      <c r="C366" s="9"/>
      <c r="D366" s="9"/>
    </row>
    <row r="367">
      <c r="C367" s="9"/>
      <c r="D367" s="9"/>
    </row>
    <row r="368">
      <c r="C368" s="9"/>
      <c r="D368" s="9"/>
    </row>
    <row r="369">
      <c r="C369" s="9"/>
      <c r="D369" s="9"/>
    </row>
    <row r="370">
      <c r="C370" s="9"/>
      <c r="D370" s="9"/>
    </row>
    <row r="371">
      <c r="C371" s="9"/>
      <c r="D371" s="9"/>
    </row>
    <row r="372">
      <c r="C372" s="9"/>
      <c r="D372" s="9"/>
    </row>
    <row r="373">
      <c r="C373" s="9"/>
      <c r="D373" s="9"/>
    </row>
    <row r="374">
      <c r="C374" s="9"/>
      <c r="D374" s="9"/>
    </row>
    <row r="375">
      <c r="C375" s="9"/>
      <c r="D375" s="9"/>
    </row>
    <row r="376">
      <c r="C376" s="9"/>
      <c r="D376" s="9"/>
    </row>
    <row r="377">
      <c r="C377" s="9"/>
      <c r="D377" s="9"/>
    </row>
    <row r="378">
      <c r="C378" s="9"/>
      <c r="D378" s="9"/>
    </row>
    <row r="379">
      <c r="C379" s="9"/>
      <c r="D379" s="9"/>
    </row>
    <row r="380">
      <c r="C380" s="9"/>
      <c r="D380" s="9"/>
    </row>
    <row r="381">
      <c r="C381" s="9"/>
      <c r="D381" s="9"/>
    </row>
    <row r="382">
      <c r="C382" s="9"/>
      <c r="D382" s="9"/>
    </row>
    <row r="383">
      <c r="C383" s="9"/>
      <c r="D383" s="9"/>
    </row>
    <row r="384">
      <c r="C384" s="9"/>
      <c r="D384" s="9"/>
    </row>
    <row r="385">
      <c r="C385" s="9"/>
      <c r="D385" s="9"/>
    </row>
    <row r="386">
      <c r="C386" s="9"/>
      <c r="D386" s="9"/>
    </row>
    <row r="387">
      <c r="C387" s="9"/>
      <c r="D387" s="9"/>
    </row>
    <row r="388">
      <c r="C388" s="9"/>
      <c r="D388" s="9"/>
    </row>
    <row r="389">
      <c r="C389" s="9"/>
      <c r="D389" s="9"/>
    </row>
    <row r="390">
      <c r="C390" s="9"/>
      <c r="D390" s="9"/>
    </row>
    <row r="391">
      <c r="C391" s="9"/>
      <c r="D391" s="9"/>
    </row>
    <row r="392">
      <c r="C392" s="9"/>
      <c r="D392" s="9"/>
    </row>
    <row r="393">
      <c r="C393" s="9"/>
      <c r="D393" s="9"/>
    </row>
    <row r="394">
      <c r="C394" s="9"/>
      <c r="D394" s="9"/>
    </row>
    <row r="395">
      <c r="C395" s="9"/>
      <c r="D395" s="9"/>
    </row>
    <row r="396">
      <c r="C396" s="9"/>
      <c r="D396" s="9"/>
    </row>
    <row r="397">
      <c r="C397" s="9"/>
      <c r="D397" s="9"/>
    </row>
    <row r="398">
      <c r="C398" s="9"/>
      <c r="D398" s="9"/>
    </row>
    <row r="399">
      <c r="C399" s="9"/>
      <c r="D399" s="9"/>
    </row>
    <row r="400">
      <c r="C400" s="9"/>
      <c r="D400" s="9"/>
    </row>
    <row r="401">
      <c r="C401" s="9"/>
      <c r="D401" s="9"/>
    </row>
    <row r="402">
      <c r="C402" s="9"/>
      <c r="D402" s="9"/>
    </row>
    <row r="403">
      <c r="C403" s="9"/>
      <c r="D403" s="9"/>
    </row>
    <row r="404">
      <c r="C404" s="9"/>
      <c r="D404" s="9"/>
    </row>
    <row r="405">
      <c r="C405" s="9"/>
      <c r="D405" s="9"/>
    </row>
    <row r="406">
      <c r="C406" s="9"/>
      <c r="D406" s="9"/>
    </row>
    <row r="407">
      <c r="C407" s="9"/>
      <c r="D407" s="9"/>
    </row>
    <row r="408">
      <c r="C408" s="9"/>
      <c r="D408" s="9"/>
    </row>
    <row r="409">
      <c r="C409" s="9"/>
      <c r="D409" s="9"/>
    </row>
    <row r="410">
      <c r="C410" s="9"/>
      <c r="D410" s="9"/>
    </row>
    <row r="411">
      <c r="C411" s="9"/>
      <c r="D411" s="9"/>
    </row>
    <row r="412">
      <c r="C412" s="9"/>
      <c r="D412" s="9"/>
    </row>
    <row r="413">
      <c r="C413" s="9"/>
      <c r="D413" s="9"/>
    </row>
    <row r="414">
      <c r="C414" s="9"/>
      <c r="D414" s="9"/>
    </row>
    <row r="415">
      <c r="C415" s="9"/>
      <c r="D415" s="9"/>
    </row>
    <row r="416">
      <c r="C416" s="9"/>
      <c r="D416" s="9"/>
    </row>
    <row r="417">
      <c r="C417" s="9"/>
      <c r="D417" s="9"/>
    </row>
    <row r="418">
      <c r="C418" s="9"/>
      <c r="D418" s="9"/>
    </row>
    <row r="419">
      <c r="C419" s="9"/>
      <c r="D419" s="9"/>
    </row>
    <row r="420">
      <c r="C420" s="9"/>
      <c r="D420" s="9"/>
    </row>
    <row r="421">
      <c r="C421" s="9"/>
      <c r="D421" s="9"/>
    </row>
    <row r="422">
      <c r="C422" s="9"/>
      <c r="D422" s="9"/>
    </row>
    <row r="423">
      <c r="C423" s="9"/>
      <c r="D423" s="9"/>
    </row>
    <row r="424">
      <c r="C424" s="9"/>
      <c r="D424" s="9"/>
    </row>
    <row r="425">
      <c r="C425" s="9"/>
      <c r="D425" s="9"/>
    </row>
    <row r="426">
      <c r="C426" s="9"/>
      <c r="D426" s="9"/>
    </row>
    <row r="427">
      <c r="C427" s="9"/>
      <c r="D427" s="9"/>
    </row>
    <row r="428">
      <c r="C428" s="9"/>
      <c r="D428" s="9"/>
    </row>
    <row r="429">
      <c r="C429" s="9"/>
      <c r="D429" s="9"/>
    </row>
    <row r="430">
      <c r="C430" s="9"/>
      <c r="D430" s="9"/>
    </row>
    <row r="431">
      <c r="C431" s="9"/>
      <c r="D431" s="9"/>
    </row>
    <row r="432">
      <c r="C432" s="9"/>
      <c r="D432" s="9"/>
    </row>
    <row r="433">
      <c r="C433" s="9"/>
      <c r="D433" s="9"/>
    </row>
    <row r="434">
      <c r="C434" s="9"/>
      <c r="D434" s="9"/>
    </row>
    <row r="435">
      <c r="C435" s="9"/>
      <c r="D435" s="9"/>
    </row>
    <row r="436">
      <c r="C436" s="9"/>
      <c r="D436" s="9"/>
    </row>
    <row r="437">
      <c r="C437" s="9"/>
      <c r="D437" s="9"/>
    </row>
    <row r="438">
      <c r="C438" s="9"/>
      <c r="D438" s="9"/>
    </row>
    <row r="439">
      <c r="C439" s="9"/>
      <c r="D439" s="9"/>
    </row>
    <row r="440">
      <c r="C440" s="9"/>
      <c r="D440" s="9"/>
    </row>
    <row r="441">
      <c r="C441" s="9"/>
      <c r="D441" s="9"/>
    </row>
    <row r="442">
      <c r="C442" s="9"/>
      <c r="D442" s="9"/>
    </row>
    <row r="443">
      <c r="C443" s="9"/>
      <c r="D443" s="9"/>
    </row>
    <row r="444">
      <c r="C444" s="9"/>
      <c r="D444" s="9"/>
    </row>
    <row r="445">
      <c r="C445" s="9"/>
      <c r="D445" s="9"/>
    </row>
    <row r="446">
      <c r="C446" s="9"/>
      <c r="D446" s="9"/>
    </row>
    <row r="447">
      <c r="C447" s="9"/>
      <c r="D447" s="9"/>
    </row>
    <row r="448">
      <c r="C448" s="9"/>
      <c r="D448" s="9"/>
    </row>
    <row r="449">
      <c r="C449" s="9"/>
      <c r="D449" s="9"/>
    </row>
    <row r="450">
      <c r="C450" s="9"/>
      <c r="D450" s="9"/>
    </row>
    <row r="451">
      <c r="C451" s="9"/>
      <c r="D451" s="9"/>
    </row>
    <row r="452">
      <c r="C452" s="9"/>
      <c r="D452" s="9"/>
    </row>
    <row r="453">
      <c r="C453" s="9"/>
      <c r="D453" s="9"/>
    </row>
    <row r="454">
      <c r="C454" s="9"/>
      <c r="D454" s="9"/>
    </row>
    <row r="455">
      <c r="C455" s="9"/>
      <c r="D455" s="9"/>
    </row>
    <row r="456">
      <c r="C456" s="9"/>
      <c r="D456" s="9"/>
    </row>
    <row r="457">
      <c r="C457" s="9"/>
      <c r="D457" s="9"/>
    </row>
    <row r="458">
      <c r="C458" s="9"/>
      <c r="D458" s="9"/>
    </row>
    <row r="459">
      <c r="C459" s="9"/>
      <c r="D459" s="9"/>
    </row>
    <row r="460">
      <c r="C460" s="9"/>
      <c r="D460" s="9"/>
    </row>
    <row r="461">
      <c r="C461" s="9"/>
      <c r="D461" s="9"/>
    </row>
    <row r="462">
      <c r="C462" s="9"/>
      <c r="D462" s="9"/>
    </row>
    <row r="463">
      <c r="C463" s="9"/>
      <c r="D463" s="9"/>
    </row>
    <row r="464">
      <c r="C464" s="9"/>
      <c r="D464" s="9"/>
    </row>
    <row r="465">
      <c r="C465" s="9"/>
      <c r="D465" s="9"/>
    </row>
    <row r="466">
      <c r="C466" s="9"/>
      <c r="D466" s="9"/>
    </row>
    <row r="467">
      <c r="C467" s="9"/>
      <c r="D467" s="9"/>
    </row>
    <row r="468">
      <c r="C468" s="9"/>
      <c r="D468" s="9"/>
    </row>
    <row r="469">
      <c r="C469" s="9"/>
      <c r="D469" s="9"/>
    </row>
    <row r="470">
      <c r="C470" s="9"/>
      <c r="D470" s="9"/>
    </row>
    <row r="471">
      <c r="C471" s="9"/>
      <c r="D471" s="9"/>
    </row>
    <row r="472">
      <c r="C472" s="9"/>
      <c r="D472" s="9"/>
    </row>
    <row r="473">
      <c r="C473" s="9"/>
      <c r="D473" s="9"/>
    </row>
    <row r="474">
      <c r="C474" s="9"/>
      <c r="D474" s="9"/>
    </row>
    <row r="475">
      <c r="C475" s="9"/>
      <c r="D475" s="9"/>
    </row>
    <row r="476">
      <c r="C476" s="9"/>
      <c r="D476" s="9"/>
    </row>
    <row r="477">
      <c r="C477" s="9"/>
      <c r="D477" s="9"/>
    </row>
    <row r="478">
      <c r="C478" s="9"/>
      <c r="D478" s="9"/>
    </row>
    <row r="479">
      <c r="C479" s="9"/>
      <c r="D479" s="9"/>
    </row>
    <row r="480">
      <c r="C480" s="9"/>
      <c r="D480" s="9"/>
    </row>
    <row r="481">
      <c r="C481" s="9"/>
      <c r="D481" s="9"/>
    </row>
    <row r="482">
      <c r="C482" s="9"/>
      <c r="D482" s="9"/>
    </row>
    <row r="483">
      <c r="C483" s="9"/>
      <c r="D483" s="9"/>
    </row>
    <row r="484">
      <c r="C484" s="9"/>
      <c r="D484" s="9"/>
    </row>
    <row r="485">
      <c r="C485" s="9"/>
      <c r="D485" s="9"/>
    </row>
    <row r="486">
      <c r="C486" s="9"/>
      <c r="D486" s="9"/>
    </row>
    <row r="487">
      <c r="C487" s="9"/>
      <c r="D487" s="9"/>
    </row>
    <row r="488">
      <c r="C488" s="9"/>
      <c r="D488" s="9"/>
    </row>
    <row r="489">
      <c r="C489" s="9"/>
      <c r="D489" s="9"/>
    </row>
    <row r="490">
      <c r="C490" s="9"/>
      <c r="D490" s="9"/>
    </row>
    <row r="491">
      <c r="C491" s="9"/>
      <c r="D491" s="9"/>
    </row>
    <row r="492">
      <c r="C492" s="9"/>
      <c r="D492" s="9"/>
    </row>
    <row r="493">
      <c r="C493" s="9"/>
      <c r="D493" s="9"/>
    </row>
    <row r="494">
      <c r="C494" s="9"/>
      <c r="D494" s="9"/>
    </row>
    <row r="495">
      <c r="C495" s="9"/>
      <c r="D495" s="9"/>
    </row>
    <row r="496">
      <c r="C496" s="9"/>
      <c r="D496" s="9"/>
    </row>
    <row r="497">
      <c r="C497" s="9"/>
      <c r="D497" s="9"/>
    </row>
    <row r="498">
      <c r="C498" s="9"/>
      <c r="D498" s="9"/>
    </row>
    <row r="499">
      <c r="C499" s="9"/>
      <c r="D499" s="9"/>
    </row>
    <row r="500">
      <c r="C500" s="9"/>
      <c r="D500" s="9"/>
    </row>
    <row r="501">
      <c r="C501" s="9"/>
      <c r="D501" s="9"/>
    </row>
    <row r="502">
      <c r="C502" s="9"/>
      <c r="D502" s="9"/>
    </row>
    <row r="503">
      <c r="C503" s="9"/>
      <c r="D503" s="9"/>
    </row>
    <row r="504">
      <c r="C504" s="9"/>
      <c r="D504" s="9"/>
    </row>
    <row r="505">
      <c r="C505" s="9"/>
      <c r="D505" s="9"/>
    </row>
    <row r="506">
      <c r="C506" s="9"/>
      <c r="D506" s="9"/>
    </row>
    <row r="507">
      <c r="C507" s="9"/>
      <c r="D507" s="9"/>
    </row>
    <row r="508">
      <c r="C508" s="9"/>
      <c r="D508" s="9"/>
    </row>
    <row r="509">
      <c r="C509" s="9"/>
      <c r="D509" s="9"/>
    </row>
    <row r="510">
      <c r="C510" s="9"/>
      <c r="D510" s="9"/>
    </row>
    <row r="511">
      <c r="C511" s="9"/>
      <c r="D511" s="9"/>
    </row>
    <row r="512">
      <c r="C512" s="9"/>
      <c r="D512" s="9"/>
    </row>
    <row r="513">
      <c r="C513" s="9"/>
      <c r="D513" s="9"/>
    </row>
    <row r="514">
      <c r="C514" s="9"/>
      <c r="D514" s="9"/>
    </row>
    <row r="515">
      <c r="C515" s="9"/>
      <c r="D515" s="9"/>
    </row>
    <row r="516">
      <c r="C516" s="9"/>
      <c r="D516" s="9"/>
    </row>
    <row r="517">
      <c r="C517" s="9"/>
      <c r="D517" s="9"/>
    </row>
    <row r="518">
      <c r="C518" s="9"/>
      <c r="D518" s="9"/>
    </row>
    <row r="519">
      <c r="C519" s="9"/>
      <c r="D519" s="9"/>
    </row>
    <row r="520">
      <c r="C520" s="9"/>
      <c r="D520" s="9"/>
    </row>
    <row r="521">
      <c r="C521" s="9"/>
      <c r="D521" s="9"/>
    </row>
    <row r="522">
      <c r="C522" s="9"/>
      <c r="D522" s="9"/>
    </row>
    <row r="523">
      <c r="C523" s="9"/>
      <c r="D523" s="9"/>
    </row>
    <row r="524">
      <c r="C524" s="9"/>
      <c r="D524" s="9"/>
    </row>
    <row r="525">
      <c r="C525" s="9"/>
      <c r="D525" s="9"/>
    </row>
    <row r="526">
      <c r="C526" s="9"/>
      <c r="D526" s="9"/>
    </row>
    <row r="527">
      <c r="C527" s="9"/>
      <c r="D527" s="9"/>
    </row>
    <row r="528">
      <c r="C528" s="9"/>
      <c r="D528" s="9"/>
    </row>
    <row r="529">
      <c r="C529" s="9"/>
      <c r="D529" s="9"/>
    </row>
    <row r="530">
      <c r="C530" s="9"/>
      <c r="D530" s="9"/>
    </row>
    <row r="531">
      <c r="C531" s="9"/>
      <c r="D531" s="9"/>
    </row>
    <row r="532">
      <c r="C532" s="9"/>
      <c r="D532" s="9"/>
    </row>
    <row r="533">
      <c r="C533" s="9"/>
      <c r="D533" s="9"/>
    </row>
    <row r="534">
      <c r="C534" s="9"/>
      <c r="D534" s="9"/>
    </row>
    <row r="535">
      <c r="C535" s="9"/>
      <c r="D535" s="9"/>
    </row>
    <row r="536">
      <c r="C536" s="9"/>
      <c r="D536" s="9"/>
    </row>
    <row r="537">
      <c r="C537" s="9"/>
      <c r="D537" s="9"/>
    </row>
    <row r="538">
      <c r="C538" s="9"/>
      <c r="D538" s="9"/>
    </row>
    <row r="539">
      <c r="C539" s="9"/>
      <c r="D539" s="9"/>
    </row>
    <row r="540">
      <c r="C540" s="9"/>
      <c r="D540" s="9"/>
    </row>
    <row r="541">
      <c r="C541" s="9"/>
      <c r="D541" s="9"/>
    </row>
    <row r="542">
      <c r="C542" s="9"/>
      <c r="D542" s="9"/>
    </row>
    <row r="543">
      <c r="C543" s="9"/>
      <c r="D543" s="9"/>
    </row>
    <row r="544">
      <c r="C544" s="9"/>
      <c r="D544" s="9"/>
    </row>
    <row r="545">
      <c r="C545" s="9"/>
      <c r="D545" s="9"/>
    </row>
    <row r="546">
      <c r="C546" s="9"/>
      <c r="D546" s="9"/>
    </row>
    <row r="547">
      <c r="C547" s="9"/>
      <c r="D547" s="9"/>
    </row>
    <row r="548">
      <c r="C548" s="9"/>
      <c r="D548" s="9"/>
    </row>
    <row r="549">
      <c r="C549" s="9"/>
      <c r="D549" s="9"/>
    </row>
    <row r="550">
      <c r="C550" s="9"/>
      <c r="D550" s="9"/>
    </row>
    <row r="551">
      <c r="C551" s="9"/>
      <c r="D551" s="9"/>
    </row>
    <row r="552">
      <c r="C552" s="9"/>
      <c r="D552" s="9"/>
    </row>
    <row r="553">
      <c r="C553" s="9"/>
      <c r="D553" s="9"/>
    </row>
    <row r="554">
      <c r="C554" s="9"/>
      <c r="D554" s="9"/>
    </row>
    <row r="555">
      <c r="C555" s="9"/>
      <c r="D555" s="9"/>
    </row>
    <row r="556">
      <c r="C556" s="9"/>
      <c r="D556" s="9"/>
    </row>
    <row r="557">
      <c r="C557" s="9"/>
      <c r="D557" s="9"/>
    </row>
    <row r="558">
      <c r="C558" s="9"/>
      <c r="D558" s="9"/>
    </row>
    <row r="559">
      <c r="C559" s="9"/>
      <c r="D559" s="9"/>
    </row>
    <row r="560">
      <c r="C560" s="9"/>
      <c r="D560" s="9"/>
    </row>
    <row r="561">
      <c r="C561" s="9"/>
      <c r="D561" s="9"/>
    </row>
    <row r="562">
      <c r="C562" s="9"/>
      <c r="D562" s="9"/>
    </row>
    <row r="563">
      <c r="C563" s="9"/>
      <c r="D563" s="9"/>
    </row>
    <row r="564">
      <c r="C564" s="9"/>
      <c r="D564" s="9"/>
    </row>
    <row r="565">
      <c r="C565" s="9"/>
      <c r="D565" s="9"/>
    </row>
    <row r="566">
      <c r="C566" s="9"/>
      <c r="D566" s="9"/>
    </row>
    <row r="567">
      <c r="C567" s="9"/>
      <c r="D567" s="9"/>
    </row>
    <row r="568">
      <c r="C568" s="9"/>
      <c r="D568" s="9"/>
    </row>
    <row r="569">
      <c r="C569" s="9"/>
      <c r="D569" s="9"/>
    </row>
    <row r="570">
      <c r="C570" s="9"/>
      <c r="D570" s="9"/>
    </row>
    <row r="571">
      <c r="C571" s="9"/>
      <c r="D571" s="9"/>
    </row>
    <row r="572">
      <c r="C572" s="9"/>
      <c r="D572" s="9"/>
    </row>
    <row r="573">
      <c r="C573" s="9"/>
      <c r="D573" s="9"/>
    </row>
    <row r="574">
      <c r="C574" s="9"/>
      <c r="D574" s="9"/>
    </row>
    <row r="575">
      <c r="C575" s="9"/>
      <c r="D575" s="9"/>
    </row>
    <row r="576">
      <c r="C576" s="9"/>
      <c r="D576" s="9"/>
    </row>
    <row r="577">
      <c r="C577" s="9"/>
      <c r="D577" s="9"/>
    </row>
    <row r="578">
      <c r="C578" s="9"/>
      <c r="D578" s="9"/>
    </row>
    <row r="579">
      <c r="C579" s="9"/>
      <c r="D579" s="9"/>
    </row>
    <row r="580">
      <c r="C580" s="9"/>
      <c r="D580" s="9"/>
    </row>
    <row r="581">
      <c r="C581" s="9"/>
      <c r="D581" s="9"/>
    </row>
    <row r="582">
      <c r="C582" s="9"/>
      <c r="D582" s="9"/>
    </row>
    <row r="583">
      <c r="C583" s="9"/>
      <c r="D583" s="9"/>
    </row>
    <row r="584">
      <c r="C584" s="9"/>
      <c r="D584" s="9"/>
    </row>
    <row r="585">
      <c r="C585" s="9"/>
      <c r="D585" s="9"/>
    </row>
    <row r="586">
      <c r="C586" s="9"/>
      <c r="D586" s="9"/>
    </row>
    <row r="587">
      <c r="C587" s="9"/>
      <c r="D587" s="9"/>
    </row>
    <row r="588">
      <c r="C588" s="9"/>
      <c r="D588" s="9"/>
    </row>
    <row r="589">
      <c r="C589" s="9"/>
      <c r="D589" s="9"/>
    </row>
    <row r="590">
      <c r="C590" s="9"/>
      <c r="D590" s="9"/>
    </row>
    <row r="591">
      <c r="C591" s="9"/>
      <c r="D591" s="9"/>
    </row>
    <row r="592">
      <c r="C592" s="9"/>
      <c r="D592" s="9"/>
    </row>
    <row r="593">
      <c r="C593" s="9"/>
      <c r="D593" s="9"/>
    </row>
    <row r="594">
      <c r="C594" s="9"/>
      <c r="D594" s="9"/>
    </row>
    <row r="595">
      <c r="C595" s="9"/>
      <c r="D595" s="9"/>
    </row>
    <row r="596">
      <c r="C596" s="9"/>
      <c r="D596" s="9"/>
    </row>
    <row r="597">
      <c r="C597" s="9"/>
      <c r="D597" s="9"/>
    </row>
    <row r="598">
      <c r="C598" s="9"/>
      <c r="D598" s="9"/>
    </row>
    <row r="599">
      <c r="C599" s="9"/>
      <c r="D599" s="9"/>
    </row>
    <row r="600">
      <c r="C600" s="9"/>
      <c r="D600" s="9"/>
    </row>
    <row r="601">
      <c r="C601" s="9"/>
      <c r="D601" s="9"/>
    </row>
    <row r="602">
      <c r="C602" s="9"/>
      <c r="D602" s="9"/>
    </row>
    <row r="603">
      <c r="C603" s="9"/>
      <c r="D603" s="9"/>
    </row>
    <row r="604">
      <c r="C604" s="9"/>
      <c r="D604" s="9"/>
    </row>
    <row r="605">
      <c r="C605" s="9"/>
      <c r="D605" s="9"/>
    </row>
    <row r="606">
      <c r="C606" s="9"/>
      <c r="D606" s="9"/>
    </row>
    <row r="607">
      <c r="C607" s="9"/>
      <c r="D607" s="9"/>
    </row>
    <row r="608">
      <c r="C608" s="9"/>
      <c r="D608" s="9"/>
    </row>
    <row r="609">
      <c r="C609" s="9"/>
      <c r="D609" s="9"/>
    </row>
    <row r="610">
      <c r="C610" s="9"/>
      <c r="D610" s="9"/>
    </row>
    <row r="611">
      <c r="C611" s="9"/>
      <c r="D611" s="9"/>
    </row>
    <row r="612">
      <c r="C612" s="9"/>
      <c r="D612" s="9"/>
    </row>
    <row r="613">
      <c r="C613" s="9"/>
      <c r="D613" s="9"/>
    </row>
    <row r="614">
      <c r="C614" s="9"/>
      <c r="D614" s="9"/>
    </row>
    <row r="615">
      <c r="C615" s="9"/>
      <c r="D615" s="9"/>
    </row>
    <row r="616">
      <c r="C616" s="9"/>
      <c r="D616" s="9"/>
    </row>
    <row r="617">
      <c r="C617" s="9"/>
      <c r="D617" s="9"/>
    </row>
    <row r="618">
      <c r="C618" s="9"/>
      <c r="D618" s="9"/>
    </row>
    <row r="619">
      <c r="C619" s="9"/>
      <c r="D619" s="9"/>
    </row>
    <row r="620">
      <c r="C620" s="9"/>
      <c r="D620" s="9"/>
    </row>
    <row r="621">
      <c r="C621" s="9"/>
      <c r="D621" s="9"/>
    </row>
    <row r="622">
      <c r="C622" s="9"/>
      <c r="D622" s="9"/>
    </row>
    <row r="623">
      <c r="C623" s="9"/>
      <c r="D623" s="9"/>
    </row>
    <row r="624">
      <c r="C624" s="9"/>
      <c r="D624" s="9"/>
    </row>
    <row r="625">
      <c r="C625" s="9"/>
      <c r="D625" s="9"/>
    </row>
    <row r="626">
      <c r="C626" s="9"/>
      <c r="D626" s="9"/>
    </row>
    <row r="627">
      <c r="C627" s="9"/>
      <c r="D627" s="9"/>
    </row>
    <row r="628">
      <c r="C628" s="9"/>
      <c r="D628" s="9"/>
    </row>
    <row r="629">
      <c r="C629" s="9"/>
      <c r="D629" s="9"/>
    </row>
    <row r="630">
      <c r="C630" s="9"/>
      <c r="D630" s="9"/>
    </row>
    <row r="631">
      <c r="C631" s="9"/>
      <c r="D631" s="9"/>
    </row>
    <row r="632">
      <c r="C632" s="9"/>
      <c r="D632" s="9"/>
    </row>
    <row r="633">
      <c r="C633" s="9"/>
      <c r="D633" s="9"/>
    </row>
    <row r="634">
      <c r="C634" s="9"/>
      <c r="D634" s="9"/>
    </row>
    <row r="635">
      <c r="C635" s="9"/>
      <c r="D635" s="9"/>
    </row>
    <row r="636">
      <c r="C636" s="9"/>
      <c r="D636" s="9"/>
    </row>
    <row r="637">
      <c r="C637" s="9"/>
      <c r="D637" s="9"/>
    </row>
    <row r="638">
      <c r="C638" s="9"/>
      <c r="D638" s="9"/>
    </row>
    <row r="639">
      <c r="C639" s="9"/>
      <c r="D639" s="9"/>
    </row>
    <row r="640">
      <c r="C640" s="9"/>
      <c r="D640" s="9"/>
    </row>
    <row r="641">
      <c r="C641" s="9"/>
      <c r="D641" s="9"/>
    </row>
    <row r="642">
      <c r="C642" s="9"/>
      <c r="D642" s="9"/>
    </row>
    <row r="643">
      <c r="C643" s="9"/>
      <c r="D643" s="9"/>
    </row>
    <row r="644">
      <c r="C644" s="9"/>
      <c r="D644" s="9"/>
    </row>
    <row r="645">
      <c r="C645" s="9"/>
      <c r="D645" s="9"/>
    </row>
    <row r="646">
      <c r="C646" s="9"/>
      <c r="D646" s="9"/>
    </row>
    <row r="647">
      <c r="C647" s="9"/>
      <c r="D647" s="9"/>
    </row>
    <row r="648">
      <c r="C648" s="9"/>
      <c r="D648" s="9"/>
    </row>
    <row r="649">
      <c r="C649" s="9"/>
      <c r="D649" s="9"/>
    </row>
    <row r="650">
      <c r="C650" s="9"/>
      <c r="D650" s="9"/>
    </row>
    <row r="651">
      <c r="C651" s="9"/>
      <c r="D651" s="9"/>
    </row>
    <row r="652">
      <c r="C652" s="9"/>
      <c r="D652" s="9"/>
    </row>
    <row r="653">
      <c r="C653" s="9"/>
      <c r="D653" s="9"/>
    </row>
    <row r="654">
      <c r="C654" s="9"/>
      <c r="D654" s="9"/>
    </row>
    <row r="655">
      <c r="C655" s="9"/>
      <c r="D655" s="9"/>
    </row>
    <row r="656">
      <c r="C656" s="9"/>
      <c r="D656" s="9"/>
    </row>
    <row r="657">
      <c r="C657" s="9"/>
      <c r="D657" s="9"/>
    </row>
    <row r="658">
      <c r="C658" s="9"/>
      <c r="D658" s="9"/>
    </row>
    <row r="659">
      <c r="C659" s="9"/>
      <c r="D659" s="9"/>
    </row>
    <row r="660">
      <c r="C660" s="9"/>
      <c r="D660" s="9"/>
    </row>
    <row r="661">
      <c r="C661" s="9"/>
      <c r="D661" s="9"/>
    </row>
    <row r="662">
      <c r="C662" s="9"/>
      <c r="D662" s="9"/>
    </row>
    <row r="663">
      <c r="C663" s="9"/>
      <c r="D663" s="9"/>
    </row>
    <row r="664">
      <c r="C664" s="9"/>
      <c r="D664" s="9"/>
    </row>
    <row r="665">
      <c r="C665" s="9"/>
      <c r="D665" s="9"/>
    </row>
    <row r="666">
      <c r="C666" s="9"/>
      <c r="D666" s="9"/>
    </row>
    <row r="667">
      <c r="C667" s="9"/>
      <c r="D667" s="9"/>
    </row>
    <row r="668">
      <c r="C668" s="9"/>
      <c r="D668" s="9"/>
    </row>
    <row r="669">
      <c r="C669" s="9"/>
      <c r="D669" s="9"/>
    </row>
    <row r="670">
      <c r="C670" s="9"/>
      <c r="D670" s="9"/>
    </row>
    <row r="671">
      <c r="C671" s="9"/>
      <c r="D671" s="9"/>
    </row>
    <row r="672">
      <c r="C672" s="9"/>
      <c r="D672" s="9"/>
    </row>
    <row r="673">
      <c r="C673" s="9"/>
      <c r="D673" s="9"/>
    </row>
    <row r="674">
      <c r="C674" s="9"/>
      <c r="D674" s="9"/>
    </row>
    <row r="675">
      <c r="C675" s="9"/>
      <c r="D675" s="9"/>
    </row>
    <row r="676">
      <c r="C676" s="9"/>
      <c r="D676" s="9"/>
    </row>
    <row r="677">
      <c r="C677" s="9"/>
      <c r="D677" s="9"/>
    </row>
    <row r="678">
      <c r="C678" s="9"/>
      <c r="D678" s="9"/>
    </row>
    <row r="679">
      <c r="C679" s="9"/>
      <c r="D679" s="9"/>
    </row>
    <row r="680">
      <c r="C680" s="9"/>
      <c r="D680" s="9"/>
    </row>
    <row r="681">
      <c r="C681" s="9"/>
      <c r="D681" s="9"/>
    </row>
    <row r="682">
      <c r="C682" s="9"/>
      <c r="D682" s="9"/>
    </row>
    <row r="683">
      <c r="C683" s="9"/>
      <c r="D683" s="9"/>
    </row>
    <row r="684">
      <c r="C684" s="9"/>
      <c r="D684" s="9"/>
    </row>
    <row r="685">
      <c r="C685" s="9"/>
      <c r="D685" s="9"/>
    </row>
    <row r="686">
      <c r="C686" s="9"/>
      <c r="D686" s="9"/>
    </row>
    <row r="687">
      <c r="C687" s="9"/>
      <c r="D687" s="9"/>
    </row>
    <row r="688">
      <c r="C688" s="9"/>
      <c r="D688" s="9"/>
    </row>
    <row r="689">
      <c r="C689" s="9"/>
      <c r="D689" s="9"/>
    </row>
    <row r="690">
      <c r="C690" s="9"/>
      <c r="D690" s="9"/>
    </row>
    <row r="691">
      <c r="C691" s="9"/>
      <c r="D691" s="9"/>
    </row>
    <row r="692">
      <c r="C692" s="9"/>
      <c r="D692" s="9"/>
    </row>
    <row r="693">
      <c r="C693" s="9"/>
      <c r="D693" s="9"/>
    </row>
    <row r="694">
      <c r="C694" s="9"/>
      <c r="D694" s="9"/>
    </row>
    <row r="695">
      <c r="C695" s="9"/>
      <c r="D695" s="9"/>
    </row>
    <row r="696">
      <c r="C696" s="9"/>
      <c r="D696" s="9"/>
    </row>
    <row r="697">
      <c r="C697" s="9"/>
      <c r="D697" s="9"/>
    </row>
    <row r="698">
      <c r="C698" s="9"/>
      <c r="D698" s="9"/>
    </row>
    <row r="699">
      <c r="C699" s="9"/>
      <c r="D699" s="9"/>
    </row>
    <row r="700">
      <c r="C700" s="9"/>
      <c r="D700" s="9"/>
    </row>
    <row r="701">
      <c r="C701" s="9"/>
      <c r="D701" s="9"/>
    </row>
    <row r="702">
      <c r="C702" s="9"/>
      <c r="D702" s="9"/>
    </row>
    <row r="703">
      <c r="C703" s="9"/>
      <c r="D703" s="9"/>
    </row>
    <row r="704">
      <c r="C704" s="9"/>
      <c r="D704" s="9"/>
    </row>
    <row r="705">
      <c r="C705" s="9"/>
      <c r="D705" s="9"/>
    </row>
    <row r="706">
      <c r="C706" s="9"/>
      <c r="D706" s="9"/>
    </row>
    <row r="707">
      <c r="C707" s="9"/>
      <c r="D707" s="9"/>
    </row>
    <row r="708">
      <c r="C708" s="9"/>
      <c r="D708" s="9"/>
    </row>
    <row r="709">
      <c r="C709" s="9"/>
      <c r="D709" s="9"/>
    </row>
    <row r="710">
      <c r="C710" s="9"/>
      <c r="D710" s="9"/>
    </row>
    <row r="711">
      <c r="C711" s="9"/>
      <c r="D711" s="9"/>
    </row>
    <row r="712">
      <c r="C712" s="9"/>
      <c r="D712" s="9"/>
    </row>
    <row r="713">
      <c r="C713" s="9"/>
      <c r="D713" s="9"/>
    </row>
    <row r="714">
      <c r="C714" s="9"/>
      <c r="D714" s="9"/>
    </row>
    <row r="715">
      <c r="C715" s="9"/>
      <c r="D715" s="9"/>
    </row>
    <row r="716">
      <c r="C716" s="9"/>
      <c r="D716" s="9"/>
    </row>
    <row r="717">
      <c r="C717" s="9"/>
      <c r="D717" s="9"/>
    </row>
    <row r="718">
      <c r="C718" s="9"/>
      <c r="D718" s="9"/>
    </row>
    <row r="719">
      <c r="C719" s="9"/>
      <c r="D719" s="9"/>
    </row>
    <row r="720">
      <c r="C720" s="9"/>
      <c r="D720" s="9"/>
    </row>
    <row r="721">
      <c r="C721" s="9"/>
      <c r="D721" s="9"/>
    </row>
    <row r="722">
      <c r="C722" s="9"/>
      <c r="D722" s="9"/>
    </row>
    <row r="723">
      <c r="C723" s="9"/>
      <c r="D723" s="9"/>
    </row>
    <row r="724">
      <c r="C724" s="9"/>
      <c r="D724" s="9"/>
    </row>
    <row r="725">
      <c r="C725" s="9"/>
      <c r="D725" s="9"/>
    </row>
    <row r="726">
      <c r="C726" s="9"/>
      <c r="D726" s="9"/>
    </row>
    <row r="727">
      <c r="C727" s="9"/>
      <c r="D727" s="9"/>
    </row>
    <row r="728">
      <c r="C728" s="9"/>
      <c r="D728" s="9"/>
    </row>
    <row r="729">
      <c r="C729" s="9"/>
      <c r="D729" s="9"/>
    </row>
    <row r="730">
      <c r="C730" s="9"/>
      <c r="D730" s="9"/>
    </row>
    <row r="731">
      <c r="C731" s="9"/>
      <c r="D731" s="9"/>
    </row>
    <row r="732">
      <c r="C732" s="9"/>
      <c r="D732" s="9"/>
    </row>
    <row r="733">
      <c r="C733" s="9"/>
      <c r="D733" s="9"/>
    </row>
    <row r="734">
      <c r="C734" s="9"/>
      <c r="D734" s="9"/>
    </row>
    <row r="735">
      <c r="C735" s="9"/>
      <c r="D735" s="9"/>
    </row>
    <row r="736">
      <c r="C736" s="9"/>
      <c r="D736" s="9"/>
    </row>
    <row r="737">
      <c r="C737" s="9"/>
      <c r="D737" s="9"/>
    </row>
    <row r="738">
      <c r="C738" s="9"/>
      <c r="D738" s="9"/>
    </row>
    <row r="739">
      <c r="C739" s="9"/>
      <c r="D739" s="9"/>
    </row>
    <row r="740">
      <c r="C740" s="9"/>
      <c r="D740" s="9"/>
    </row>
    <row r="741">
      <c r="C741" s="9"/>
      <c r="D741" s="9"/>
    </row>
    <row r="742">
      <c r="C742" s="9"/>
      <c r="D742" s="9"/>
    </row>
    <row r="743">
      <c r="C743" s="9"/>
      <c r="D743" s="9"/>
    </row>
    <row r="744">
      <c r="C744" s="9"/>
      <c r="D744" s="9"/>
    </row>
    <row r="745">
      <c r="C745" s="9"/>
      <c r="D745" s="9"/>
    </row>
    <row r="746">
      <c r="C746" s="9"/>
      <c r="D746" s="9"/>
    </row>
    <row r="747">
      <c r="C747" s="9"/>
      <c r="D747" s="9"/>
    </row>
    <row r="748">
      <c r="C748" s="9"/>
      <c r="D748" s="9"/>
    </row>
    <row r="749">
      <c r="C749" s="9"/>
      <c r="D749" s="9"/>
    </row>
    <row r="750">
      <c r="C750" s="9"/>
      <c r="D750" s="9"/>
    </row>
    <row r="751">
      <c r="C751" s="9"/>
      <c r="D751" s="9"/>
    </row>
    <row r="752">
      <c r="C752" s="9"/>
      <c r="D752" s="9"/>
    </row>
    <row r="753">
      <c r="C753" s="9"/>
      <c r="D753" s="9"/>
    </row>
    <row r="754">
      <c r="C754" s="9"/>
      <c r="D754" s="9"/>
    </row>
    <row r="755">
      <c r="C755" s="9"/>
      <c r="D755" s="9"/>
    </row>
    <row r="756">
      <c r="C756" s="9"/>
      <c r="D756" s="9"/>
    </row>
    <row r="757">
      <c r="C757" s="9"/>
      <c r="D757" s="9"/>
    </row>
    <row r="758">
      <c r="C758" s="9"/>
      <c r="D758" s="9"/>
    </row>
    <row r="759">
      <c r="C759" s="9"/>
      <c r="D759" s="9"/>
    </row>
    <row r="760">
      <c r="C760" s="9"/>
      <c r="D760" s="9"/>
    </row>
    <row r="761">
      <c r="C761" s="9"/>
      <c r="D761" s="9"/>
    </row>
    <row r="762">
      <c r="C762" s="9"/>
      <c r="D762" s="9"/>
    </row>
    <row r="763">
      <c r="C763" s="9"/>
      <c r="D763" s="9"/>
    </row>
    <row r="764">
      <c r="C764" s="9"/>
      <c r="D764" s="9"/>
    </row>
    <row r="765">
      <c r="C765" s="9"/>
      <c r="D765" s="9"/>
    </row>
    <row r="766">
      <c r="C766" s="9"/>
      <c r="D766" s="9"/>
    </row>
    <row r="767">
      <c r="C767" s="9"/>
      <c r="D767" s="9"/>
    </row>
    <row r="768">
      <c r="C768" s="9"/>
      <c r="D768" s="9"/>
    </row>
    <row r="769">
      <c r="C769" s="9"/>
      <c r="D769" s="9"/>
    </row>
    <row r="770">
      <c r="C770" s="9"/>
      <c r="D770" s="9"/>
    </row>
    <row r="771">
      <c r="C771" s="9"/>
      <c r="D771" s="9"/>
    </row>
    <row r="772">
      <c r="C772" s="9"/>
      <c r="D772" s="9"/>
    </row>
    <row r="773">
      <c r="C773" s="9"/>
      <c r="D773" s="9"/>
    </row>
    <row r="774">
      <c r="C774" s="9"/>
      <c r="D774" s="9"/>
    </row>
    <row r="775">
      <c r="C775" s="9"/>
      <c r="D775" s="9"/>
    </row>
    <row r="776">
      <c r="C776" s="9"/>
      <c r="D776" s="9"/>
    </row>
    <row r="777">
      <c r="C777" s="9"/>
      <c r="D777" s="9"/>
    </row>
    <row r="778">
      <c r="C778" s="9"/>
      <c r="D778" s="9"/>
    </row>
    <row r="779">
      <c r="C779" s="9"/>
      <c r="D779" s="9"/>
    </row>
    <row r="780">
      <c r="C780" s="9"/>
      <c r="D780" s="9"/>
    </row>
    <row r="781">
      <c r="C781" s="9"/>
      <c r="D781" s="9"/>
    </row>
    <row r="782">
      <c r="C782" s="9"/>
      <c r="D782" s="9"/>
    </row>
    <row r="783">
      <c r="C783" s="9"/>
      <c r="D783" s="9"/>
    </row>
    <row r="784">
      <c r="C784" s="9"/>
      <c r="D784" s="9"/>
    </row>
    <row r="785">
      <c r="C785" s="9"/>
      <c r="D785" s="9"/>
    </row>
    <row r="786">
      <c r="C786" s="9"/>
      <c r="D786" s="9"/>
    </row>
    <row r="787">
      <c r="C787" s="9"/>
      <c r="D787" s="9"/>
    </row>
    <row r="788">
      <c r="C788" s="9"/>
      <c r="D788" s="9"/>
    </row>
    <row r="789">
      <c r="C789" s="9"/>
      <c r="D789" s="9"/>
    </row>
    <row r="790">
      <c r="C790" s="9"/>
      <c r="D790" s="9"/>
    </row>
    <row r="791">
      <c r="C791" s="9"/>
      <c r="D791" s="9"/>
    </row>
    <row r="792">
      <c r="C792" s="9"/>
      <c r="D792" s="9"/>
    </row>
    <row r="793">
      <c r="C793" s="9"/>
      <c r="D793" s="9"/>
    </row>
    <row r="794">
      <c r="C794" s="9"/>
      <c r="D794" s="9"/>
    </row>
    <row r="795">
      <c r="C795" s="9"/>
      <c r="D795" s="9"/>
    </row>
    <row r="796">
      <c r="C796" s="9"/>
      <c r="D796" s="9"/>
    </row>
    <row r="797">
      <c r="C797" s="9"/>
      <c r="D797" s="9"/>
    </row>
    <row r="798">
      <c r="C798" s="9"/>
      <c r="D798" s="9"/>
    </row>
    <row r="799">
      <c r="C799" s="9"/>
      <c r="D799" s="9"/>
    </row>
    <row r="800">
      <c r="C800" s="9"/>
      <c r="D800" s="9"/>
    </row>
    <row r="801">
      <c r="C801" s="9"/>
      <c r="D801" s="9"/>
    </row>
    <row r="802">
      <c r="C802" s="9"/>
      <c r="D802" s="9"/>
    </row>
    <row r="803">
      <c r="C803" s="9"/>
      <c r="D803" s="9"/>
    </row>
    <row r="804">
      <c r="C804" s="9"/>
      <c r="D804" s="9"/>
    </row>
    <row r="805">
      <c r="C805" s="9"/>
      <c r="D805" s="9"/>
    </row>
    <row r="806">
      <c r="C806" s="9"/>
      <c r="D806" s="9"/>
    </row>
    <row r="807">
      <c r="C807" s="9"/>
      <c r="D807" s="9"/>
    </row>
    <row r="808">
      <c r="C808" s="9"/>
      <c r="D808" s="9"/>
    </row>
    <row r="809">
      <c r="C809" s="9"/>
      <c r="D809" s="9"/>
    </row>
    <row r="810">
      <c r="C810" s="9"/>
      <c r="D810" s="9"/>
    </row>
    <row r="811">
      <c r="C811" s="9"/>
      <c r="D811" s="9"/>
    </row>
    <row r="812">
      <c r="C812" s="9"/>
      <c r="D812" s="9"/>
    </row>
    <row r="813">
      <c r="C813" s="9"/>
      <c r="D813" s="9"/>
    </row>
    <row r="814">
      <c r="C814" s="9"/>
      <c r="D814" s="9"/>
    </row>
    <row r="815">
      <c r="C815" s="9"/>
      <c r="D815" s="9"/>
    </row>
    <row r="816">
      <c r="C816" s="9"/>
      <c r="D816" s="9"/>
    </row>
    <row r="817">
      <c r="C817" s="9"/>
      <c r="D817" s="9"/>
    </row>
    <row r="818">
      <c r="C818" s="9"/>
      <c r="D818" s="9"/>
    </row>
    <row r="819">
      <c r="C819" s="9"/>
      <c r="D819" s="9"/>
    </row>
    <row r="820">
      <c r="C820" s="9"/>
      <c r="D820" s="9"/>
    </row>
    <row r="821">
      <c r="C821" s="9"/>
      <c r="D821" s="9"/>
    </row>
    <row r="822">
      <c r="C822" s="9"/>
      <c r="D822" s="9"/>
    </row>
    <row r="823">
      <c r="C823" s="9"/>
      <c r="D823" s="9"/>
    </row>
    <row r="824">
      <c r="C824" s="9"/>
      <c r="D824" s="9"/>
    </row>
    <row r="825">
      <c r="C825" s="9"/>
      <c r="D825" s="9"/>
    </row>
    <row r="826">
      <c r="C826" s="9"/>
      <c r="D826" s="9"/>
    </row>
    <row r="827">
      <c r="C827" s="9"/>
      <c r="D827" s="9"/>
    </row>
    <row r="828">
      <c r="C828" s="9"/>
      <c r="D828" s="9"/>
    </row>
    <row r="829">
      <c r="C829" s="9"/>
      <c r="D829" s="9"/>
    </row>
    <row r="830">
      <c r="C830" s="9"/>
      <c r="D830" s="9"/>
    </row>
    <row r="831">
      <c r="C831" s="9"/>
      <c r="D831" s="9"/>
    </row>
    <row r="832">
      <c r="C832" s="9"/>
      <c r="D832" s="9"/>
    </row>
    <row r="833">
      <c r="C833" s="9"/>
      <c r="D833" s="9"/>
    </row>
    <row r="834">
      <c r="C834" s="9"/>
      <c r="D834" s="9"/>
    </row>
    <row r="835">
      <c r="C835" s="9"/>
      <c r="D835" s="9"/>
    </row>
    <row r="836">
      <c r="C836" s="9"/>
      <c r="D836" s="9"/>
    </row>
    <row r="837">
      <c r="C837" s="9"/>
      <c r="D837" s="9"/>
    </row>
    <row r="838">
      <c r="C838" s="9"/>
      <c r="D838" s="9"/>
    </row>
    <row r="839">
      <c r="C839" s="9"/>
      <c r="D839" s="9"/>
    </row>
    <row r="840">
      <c r="C840" s="9"/>
      <c r="D840" s="9"/>
    </row>
    <row r="841">
      <c r="C841" s="9"/>
      <c r="D841" s="9"/>
    </row>
    <row r="842">
      <c r="C842" s="9"/>
      <c r="D842" s="9"/>
    </row>
    <row r="843">
      <c r="C843" s="9"/>
      <c r="D843" s="9"/>
    </row>
    <row r="844">
      <c r="C844" s="9"/>
      <c r="D844" s="9"/>
    </row>
    <row r="845">
      <c r="C845" s="9"/>
      <c r="D845" s="9"/>
    </row>
    <row r="846">
      <c r="C846" s="9"/>
      <c r="D846" s="9"/>
    </row>
    <row r="847">
      <c r="C847" s="9"/>
      <c r="D847" s="9"/>
    </row>
    <row r="848">
      <c r="C848" s="9"/>
      <c r="D848" s="9"/>
    </row>
    <row r="849">
      <c r="C849" s="9"/>
      <c r="D849" s="9"/>
    </row>
    <row r="850">
      <c r="C850" s="9"/>
      <c r="D850" s="9"/>
    </row>
    <row r="851">
      <c r="C851" s="9"/>
      <c r="D851" s="9"/>
    </row>
    <row r="852">
      <c r="C852" s="9"/>
      <c r="D852" s="9"/>
    </row>
    <row r="853">
      <c r="C853" s="9"/>
      <c r="D853" s="9"/>
    </row>
    <row r="854">
      <c r="C854" s="9"/>
      <c r="D854" s="9"/>
    </row>
    <row r="855">
      <c r="C855" s="9"/>
      <c r="D855" s="9"/>
    </row>
    <row r="856">
      <c r="C856" s="9"/>
      <c r="D856" s="9"/>
    </row>
    <row r="857">
      <c r="C857" s="9"/>
      <c r="D857" s="9"/>
    </row>
    <row r="858">
      <c r="C858" s="9"/>
      <c r="D858" s="9"/>
    </row>
    <row r="859">
      <c r="C859" s="9"/>
      <c r="D859" s="9"/>
    </row>
    <row r="860">
      <c r="C860" s="9"/>
      <c r="D860" s="9"/>
    </row>
    <row r="861">
      <c r="C861" s="9"/>
      <c r="D861" s="9"/>
    </row>
    <row r="862">
      <c r="C862" s="9"/>
      <c r="D862" s="9"/>
    </row>
    <row r="863">
      <c r="C863" s="9"/>
      <c r="D863" s="9"/>
    </row>
    <row r="864">
      <c r="C864" s="9"/>
      <c r="D864" s="9"/>
    </row>
    <row r="865">
      <c r="C865" s="9"/>
      <c r="D865" s="9"/>
    </row>
    <row r="866">
      <c r="C866" s="9"/>
      <c r="D866" s="9"/>
    </row>
    <row r="867">
      <c r="C867" s="9"/>
      <c r="D867" s="9"/>
    </row>
    <row r="868">
      <c r="C868" s="9"/>
      <c r="D868" s="9"/>
    </row>
    <row r="869">
      <c r="C869" s="9"/>
      <c r="D869" s="9"/>
    </row>
    <row r="870">
      <c r="C870" s="9"/>
      <c r="D870" s="9"/>
    </row>
    <row r="871">
      <c r="C871" s="9"/>
      <c r="D871" s="9"/>
    </row>
    <row r="872">
      <c r="C872" s="9"/>
      <c r="D872" s="9"/>
    </row>
    <row r="873">
      <c r="C873" s="9"/>
      <c r="D873" s="9"/>
    </row>
    <row r="874">
      <c r="C874" s="9"/>
      <c r="D874" s="9"/>
    </row>
    <row r="875">
      <c r="C875" s="9"/>
      <c r="D875" s="9"/>
    </row>
    <row r="876">
      <c r="C876" s="9"/>
      <c r="D876" s="9"/>
    </row>
    <row r="877">
      <c r="C877" s="9"/>
      <c r="D877" s="9"/>
    </row>
    <row r="878">
      <c r="C878" s="9"/>
      <c r="D878" s="9"/>
    </row>
    <row r="879">
      <c r="C879" s="9"/>
      <c r="D879" s="9"/>
    </row>
    <row r="880">
      <c r="C880" s="9"/>
      <c r="D880" s="9"/>
    </row>
    <row r="881">
      <c r="C881" s="9"/>
      <c r="D881" s="9"/>
    </row>
    <row r="882">
      <c r="C882" s="9"/>
      <c r="D882" s="9"/>
    </row>
    <row r="883">
      <c r="C883" s="9"/>
      <c r="D883" s="9"/>
    </row>
    <row r="884">
      <c r="C884" s="9"/>
      <c r="D884" s="9"/>
    </row>
    <row r="885">
      <c r="C885" s="9"/>
      <c r="D885" s="9"/>
    </row>
    <row r="886">
      <c r="C886" s="9"/>
      <c r="D886" s="9"/>
    </row>
    <row r="887">
      <c r="C887" s="9"/>
      <c r="D887" s="9"/>
    </row>
    <row r="888">
      <c r="C888" s="9"/>
      <c r="D888" s="9"/>
    </row>
    <row r="889">
      <c r="C889" s="9"/>
      <c r="D889" s="9"/>
    </row>
    <row r="890">
      <c r="C890" s="9"/>
      <c r="D890" s="9"/>
    </row>
    <row r="891">
      <c r="C891" s="9"/>
      <c r="D891" s="9"/>
    </row>
    <row r="892">
      <c r="C892" s="9"/>
      <c r="D892" s="9"/>
    </row>
    <row r="893">
      <c r="C893" s="9"/>
      <c r="D893" s="9"/>
    </row>
    <row r="894">
      <c r="C894" s="9"/>
      <c r="D894" s="9"/>
    </row>
    <row r="895">
      <c r="C895" s="9"/>
      <c r="D895" s="9"/>
    </row>
    <row r="896">
      <c r="C896" s="9"/>
      <c r="D896" s="9"/>
    </row>
    <row r="897">
      <c r="C897" s="9"/>
      <c r="D897" s="9"/>
    </row>
    <row r="898">
      <c r="C898" s="9"/>
      <c r="D898" s="9"/>
    </row>
    <row r="899">
      <c r="C899" s="9"/>
      <c r="D899" s="9"/>
    </row>
    <row r="900">
      <c r="C900" s="9"/>
      <c r="D900" s="9"/>
    </row>
    <row r="901">
      <c r="C901" s="9"/>
      <c r="D901" s="9"/>
    </row>
    <row r="902">
      <c r="C902" s="9"/>
      <c r="D902" s="9"/>
    </row>
    <row r="903">
      <c r="C903" s="9"/>
      <c r="D903" s="9"/>
    </row>
    <row r="904">
      <c r="C904" s="9"/>
      <c r="D904" s="9"/>
    </row>
    <row r="905">
      <c r="C905" s="9"/>
      <c r="D905" s="9"/>
    </row>
    <row r="906">
      <c r="C906" s="9"/>
      <c r="D906" s="9"/>
    </row>
    <row r="907">
      <c r="C907" s="9"/>
      <c r="D907" s="9"/>
    </row>
    <row r="908">
      <c r="C908" s="9"/>
      <c r="D908" s="9"/>
    </row>
    <row r="909">
      <c r="C909" s="9"/>
      <c r="D909" s="9"/>
    </row>
    <row r="910">
      <c r="C910" s="9"/>
      <c r="D910" s="9"/>
    </row>
    <row r="911">
      <c r="C911" s="9"/>
      <c r="D911" s="9"/>
    </row>
    <row r="912">
      <c r="C912" s="9"/>
      <c r="D912" s="9"/>
    </row>
    <row r="913">
      <c r="C913" s="9"/>
      <c r="D913" s="9"/>
    </row>
    <row r="914">
      <c r="C914" s="9"/>
      <c r="D914" s="9"/>
    </row>
    <row r="915">
      <c r="C915" s="9"/>
      <c r="D915" s="9"/>
    </row>
    <row r="916">
      <c r="C916" s="9"/>
      <c r="D916" s="9"/>
    </row>
    <row r="917">
      <c r="C917" s="9"/>
      <c r="D917" s="9"/>
    </row>
    <row r="918">
      <c r="C918" s="9"/>
      <c r="D918" s="9"/>
    </row>
    <row r="919">
      <c r="C919" s="9"/>
      <c r="D919" s="9"/>
    </row>
    <row r="920">
      <c r="C920" s="9"/>
      <c r="D920" s="9"/>
    </row>
    <row r="921">
      <c r="C921" s="9"/>
      <c r="D921" s="9"/>
    </row>
    <row r="922">
      <c r="C922" s="9"/>
      <c r="D922" s="9"/>
    </row>
    <row r="923">
      <c r="C923" s="9"/>
      <c r="D923" s="9"/>
    </row>
    <row r="924">
      <c r="C924" s="9"/>
      <c r="D924" s="9"/>
    </row>
    <row r="925">
      <c r="C925" s="9"/>
      <c r="D925" s="9"/>
    </row>
    <row r="926">
      <c r="C926" s="9"/>
      <c r="D926" s="9"/>
    </row>
    <row r="927">
      <c r="C927" s="9"/>
      <c r="D927" s="9"/>
    </row>
    <row r="928">
      <c r="C928" s="9"/>
      <c r="D928" s="9"/>
    </row>
    <row r="929">
      <c r="C929" s="9"/>
      <c r="D929" s="9"/>
    </row>
    <row r="930">
      <c r="C930" s="9"/>
      <c r="D930" s="9"/>
    </row>
    <row r="931">
      <c r="C931" s="9"/>
      <c r="D931" s="9"/>
    </row>
    <row r="932">
      <c r="C932" s="9"/>
      <c r="D932" s="9"/>
    </row>
    <row r="933">
      <c r="C933" s="9"/>
      <c r="D933" s="9"/>
    </row>
    <row r="934">
      <c r="C934" s="9"/>
      <c r="D934" s="9"/>
    </row>
    <row r="935">
      <c r="C935" s="9"/>
      <c r="D935" s="9"/>
    </row>
    <row r="936">
      <c r="C936" s="9"/>
      <c r="D936" s="9"/>
    </row>
    <row r="937">
      <c r="C937" s="9"/>
      <c r="D937" s="9"/>
    </row>
    <row r="938">
      <c r="C938" s="9"/>
      <c r="D938" s="9"/>
    </row>
    <row r="939">
      <c r="C939" s="9"/>
      <c r="D939" s="9"/>
    </row>
    <row r="940">
      <c r="C940" s="9"/>
      <c r="D940" s="9"/>
    </row>
    <row r="941">
      <c r="C941" s="9"/>
      <c r="D941" s="9"/>
    </row>
    <row r="942">
      <c r="C942" s="9"/>
      <c r="D942" s="9"/>
    </row>
    <row r="943">
      <c r="C943" s="9"/>
      <c r="D943" s="9"/>
    </row>
    <row r="944">
      <c r="C944" s="9"/>
      <c r="D944" s="9"/>
    </row>
    <row r="945">
      <c r="C945" s="9"/>
      <c r="D945" s="9"/>
    </row>
    <row r="946">
      <c r="C946" s="9"/>
      <c r="D946" s="9"/>
    </row>
    <row r="947">
      <c r="C947" s="9"/>
      <c r="D947" s="9"/>
    </row>
    <row r="948">
      <c r="C948" s="9"/>
      <c r="D948" s="9"/>
    </row>
    <row r="949">
      <c r="C949" s="9"/>
      <c r="D949" s="9"/>
    </row>
    <row r="950">
      <c r="C950" s="9"/>
      <c r="D950" s="9"/>
    </row>
    <row r="951">
      <c r="C951" s="9"/>
      <c r="D951" s="9"/>
    </row>
    <row r="952">
      <c r="C952" s="9"/>
      <c r="D952" s="9"/>
    </row>
    <row r="953">
      <c r="C953" s="9"/>
      <c r="D953" s="9"/>
    </row>
    <row r="954">
      <c r="C954" s="9"/>
      <c r="D954" s="9"/>
    </row>
    <row r="955">
      <c r="C955" s="9"/>
      <c r="D955" s="9"/>
    </row>
    <row r="956">
      <c r="C956" s="9"/>
      <c r="D956" s="9"/>
    </row>
    <row r="957">
      <c r="C957" s="9"/>
      <c r="D957" s="9"/>
    </row>
    <row r="958">
      <c r="C958" s="9"/>
      <c r="D958" s="9"/>
    </row>
    <row r="959">
      <c r="C959" s="9"/>
      <c r="D959" s="9"/>
    </row>
    <row r="960">
      <c r="C960" s="9"/>
      <c r="D960" s="9"/>
    </row>
    <row r="961">
      <c r="C961" s="9"/>
      <c r="D961" s="9"/>
    </row>
    <row r="962">
      <c r="C962" s="9"/>
      <c r="D962" s="9"/>
    </row>
    <row r="963">
      <c r="C963" s="9"/>
      <c r="D963" s="9"/>
    </row>
    <row r="964">
      <c r="C964" s="9"/>
      <c r="D964" s="9"/>
    </row>
    <row r="965">
      <c r="C965" s="9"/>
      <c r="D965" s="9"/>
    </row>
    <row r="966">
      <c r="C966" s="9"/>
      <c r="D966" s="9"/>
    </row>
    <row r="967">
      <c r="C967" s="9"/>
      <c r="D967" s="9"/>
    </row>
    <row r="968">
      <c r="C968" s="9"/>
      <c r="D968" s="9"/>
    </row>
    <row r="969">
      <c r="C969" s="9"/>
      <c r="D969" s="9"/>
    </row>
    <row r="970">
      <c r="C970" s="9"/>
      <c r="D970" s="9"/>
    </row>
    <row r="971">
      <c r="C971" s="9"/>
      <c r="D971" s="9"/>
    </row>
    <row r="972">
      <c r="C972" s="9"/>
      <c r="D972" s="9"/>
    </row>
    <row r="973">
      <c r="C973" s="9"/>
      <c r="D973" s="9"/>
    </row>
    <row r="974">
      <c r="C974" s="9"/>
      <c r="D974" s="9"/>
    </row>
    <row r="975">
      <c r="C975" s="9"/>
      <c r="D975" s="9"/>
    </row>
    <row r="976">
      <c r="C976" s="9"/>
      <c r="D976" s="9"/>
    </row>
    <row r="977">
      <c r="C977" s="9"/>
      <c r="D977" s="9"/>
    </row>
    <row r="978">
      <c r="C978" s="9"/>
      <c r="D978" s="9"/>
    </row>
    <row r="979">
      <c r="C979" s="9"/>
      <c r="D979" s="9"/>
    </row>
    <row r="980">
      <c r="C980" s="9"/>
      <c r="D980" s="9"/>
    </row>
    <row r="981">
      <c r="C981" s="9"/>
      <c r="D981" s="9"/>
    </row>
    <row r="982">
      <c r="C982" s="9"/>
      <c r="D982" s="9"/>
    </row>
    <row r="983">
      <c r="C983" s="9"/>
      <c r="D983" s="9"/>
    </row>
    <row r="984">
      <c r="C984" s="9"/>
      <c r="D984" s="9"/>
    </row>
    <row r="985">
      <c r="C985" s="9"/>
      <c r="D985" s="9"/>
    </row>
    <row r="986">
      <c r="C986" s="9"/>
      <c r="D986" s="9"/>
    </row>
    <row r="987">
      <c r="C987" s="9"/>
      <c r="D987" s="9"/>
    </row>
    <row r="988">
      <c r="C988" s="9"/>
      <c r="D988" s="9"/>
    </row>
    <row r="989">
      <c r="C989" s="9"/>
      <c r="D989" s="9"/>
    </row>
    <row r="990">
      <c r="C990" s="9"/>
      <c r="D990" s="9"/>
    </row>
    <row r="991">
      <c r="C991" s="9"/>
      <c r="D991" s="9"/>
    </row>
    <row r="992">
      <c r="C992" s="9"/>
      <c r="D992" s="9"/>
    </row>
    <row r="993">
      <c r="C993" s="9"/>
      <c r="D993" s="9"/>
    </row>
    <row r="994">
      <c r="C994" s="9"/>
      <c r="D994" s="9"/>
    </row>
    <row r="995">
      <c r="C995" s="9"/>
      <c r="D995" s="9"/>
    </row>
    <row r="996">
      <c r="C996" s="9"/>
      <c r="D996" s="9"/>
    </row>
    <row r="997">
      <c r="C997" s="9"/>
      <c r="D997" s="9"/>
    </row>
    <row r="998">
      <c r="C998" s="9"/>
      <c r="D998" s="9"/>
    </row>
    <row r="999">
      <c r="C999" s="9"/>
      <c r="D999" s="9"/>
    </row>
    <row r="1000">
      <c r="C1000" s="9"/>
      <c r="D1000" s="9"/>
    </row>
    <row r="1001">
      <c r="C1001" s="9"/>
      <c r="D1001" s="9"/>
    </row>
    <row r="1002">
      <c r="C1002" s="9"/>
      <c r="D1002" s="9"/>
    </row>
    <row r="1003">
      <c r="C1003" s="9"/>
      <c r="D1003" s="9"/>
    </row>
    <row r="1004">
      <c r="C1004" s="9"/>
      <c r="D1004" s="9"/>
    </row>
    <row r="1005">
      <c r="C1005" s="9"/>
      <c r="D1005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34.75"/>
    <col customWidth="1" min="13" max="13" width="34.5"/>
  </cols>
  <sheetData>
    <row r="1">
      <c r="A1" s="1" t="s">
        <v>1</v>
      </c>
      <c r="B1" s="1" t="s">
        <v>2</v>
      </c>
      <c r="C1" s="1" t="s">
        <v>3</v>
      </c>
      <c r="D1" s="1" t="s">
        <v>9</v>
      </c>
      <c r="E1" s="1" t="s">
        <v>10</v>
      </c>
      <c r="F1" s="2" t="s">
        <v>11</v>
      </c>
      <c r="G1" s="1" t="s">
        <v>13</v>
      </c>
      <c r="K1" s="16"/>
      <c r="L1" s="16" t="s">
        <v>2</v>
      </c>
      <c r="M1" s="16" t="s">
        <v>3</v>
      </c>
      <c r="N1" s="16" t="s">
        <v>9</v>
      </c>
      <c r="O1" s="16" t="s">
        <v>10</v>
      </c>
      <c r="P1" s="15" t="s">
        <v>11</v>
      </c>
      <c r="Q1" s="16" t="s">
        <v>13</v>
      </c>
    </row>
    <row r="2">
      <c r="A2" s="2" t="s">
        <v>17</v>
      </c>
      <c r="B2" s="2">
        <v>0.0</v>
      </c>
      <c r="C2" s="2">
        <v>0.0</v>
      </c>
      <c r="D2" s="2">
        <v>1.0</v>
      </c>
      <c r="E2" s="2">
        <v>0.0</v>
      </c>
      <c r="F2" s="2">
        <v>1.0</v>
      </c>
      <c r="G2" s="2">
        <v>30.0</v>
      </c>
      <c r="K2" s="58" t="s">
        <v>197</v>
      </c>
      <c r="L2" s="16">
        <f t="shared" ref="L2:Q2" si="1">AVERAGE(B:B)</f>
        <v>2.254901961</v>
      </c>
      <c r="M2" s="16">
        <f t="shared" si="1"/>
        <v>1.588235294</v>
      </c>
      <c r="N2" s="16">
        <f t="shared" si="1"/>
        <v>6.803921569</v>
      </c>
      <c r="O2" s="16">
        <f t="shared" si="1"/>
        <v>16.58823529</v>
      </c>
      <c r="P2" s="16">
        <f t="shared" si="1"/>
        <v>4.882352941</v>
      </c>
      <c r="Q2" s="16">
        <f t="shared" si="1"/>
        <v>128.7058824</v>
      </c>
    </row>
    <row r="3">
      <c r="A3" s="2" t="s">
        <v>23</v>
      </c>
      <c r="B3" s="2">
        <v>0.0</v>
      </c>
      <c r="C3" s="2">
        <v>0.0</v>
      </c>
      <c r="D3" s="2">
        <v>2.0</v>
      </c>
      <c r="E3" s="2">
        <v>0.0</v>
      </c>
      <c r="F3" s="2">
        <v>1.0</v>
      </c>
      <c r="G3" s="2">
        <v>30.0</v>
      </c>
      <c r="K3" s="58" t="s">
        <v>198</v>
      </c>
      <c r="L3" s="16">
        <f t="shared" ref="L3:Q3" si="2">MEDIAN(B:B)</f>
        <v>2</v>
      </c>
      <c r="M3" s="16">
        <f t="shared" si="2"/>
        <v>1</v>
      </c>
      <c r="N3" s="16">
        <f t="shared" si="2"/>
        <v>7</v>
      </c>
      <c r="O3" s="16">
        <f t="shared" si="2"/>
        <v>14</v>
      </c>
      <c r="P3" s="16">
        <f t="shared" si="2"/>
        <v>4</v>
      </c>
      <c r="Q3" s="16">
        <f t="shared" si="2"/>
        <v>80</v>
      </c>
    </row>
    <row r="4">
      <c r="A4" s="2" t="s">
        <v>17</v>
      </c>
      <c r="B4" s="2">
        <v>0.0</v>
      </c>
      <c r="C4" s="2">
        <v>0.0</v>
      </c>
      <c r="D4" s="2">
        <v>3.0</v>
      </c>
      <c r="E4" s="2">
        <v>0.0</v>
      </c>
      <c r="F4" s="2">
        <v>1.0</v>
      </c>
      <c r="G4" s="2">
        <v>30.0</v>
      </c>
      <c r="K4" s="58" t="s">
        <v>199</v>
      </c>
      <c r="L4" s="16">
        <f t="shared" ref="L4:Q4" si="3">mode(B:B)</f>
        <v>1</v>
      </c>
      <c r="M4" s="16">
        <f t="shared" si="3"/>
        <v>1</v>
      </c>
      <c r="N4" s="16">
        <f t="shared" si="3"/>
        <v>7</v>
      </c>
      <c r="O4" s="16">
        <f t="shared" si="3"/>
        <v>0</v>
      </c>
      <c r="P4" s="16">
        <f t="shared" si="3"/>
        <v>3</v>
      </c>
      <c r="Q4" s="16">
        <f t="shared" si="3"/>
        <v>50</v>
      </c>
    </row>
    <row r="5">
      <c r="A5" s="2" t="s">
        <v>23</v>
      </c>
      <c r="B5" s="2">
        <v>0.0</v>
      </c>
      <c r="C5" s="2">
        <v>0.0</v>
      </c>
      <c r="D5" s="2">
        <v>3.0</v>
      </c>
      <c r="E5" s="2">
        <v>0.0</v>
      </c>
      <c r="F5" s="2">
        <v>1.0</v>
      </c>
      <c r="G5" s="2">
        <v>32.0</v>
      </c>
      <c r="K5" s="59" t="s">
        <v>200</v>
      </c>
      <c r="L5" s="16">
        <f t="shared" ref="L5:Q5" si="4">min(B:B)</f>
        <v>0</v>
      </c>
      <c r="M5" s="16">
        <f t="shared" si="4"/>
        <v>0</v>
      </c>
      <c r="N5" s="16">
        <f t="shared" si="4"/>
        <v>1</v>
      </c>
      <c r="O5" s="16">
        <f t="shared" si="4"/>
        <v>0</v>
      </c>
      <c r="P5" s="16">
        <f t="shared" si="4"/>
        <v>1</v>
      </c>
      <c r="Q5" s="16">
        <f t="shared" si="4"/>
        <v>30</v>
      </c>
    </row>
    <row r="6">
      <c r="A6" s="2" t="s">
        <v>35</v>
      </c>
      <c r="B6" s="2">
        <v>0.0</v>
      </c>
      <c r="C6" s="2">
        <v>0.0</v>
      </c>
      <c r="D6" s="2">
        <v>3.0</v>
      </c>
      <c r="E6" s="2">
        <v>0.0</v>
      </c>
      <c r="F6" s="2">
        <v>1.0</v>
      </c>
      <c r="G6" s="2">
        <v>40.0</v>
      </c>
      <c r="K6" s="59" t="s">
        <v>201</v>
      </c>
      <c r="L6" s="16">
        <f t="shared" ref="L6:Q6" si="5">max(B:B)</f>
        <v>15</v>
      </c>
      <c r="M6" s="16">
        <f t="shared" si="5"/>
        <v>10</v>
      </c>
      <c r="N6" s="16">
        <f t="shared" si="5"/>
        <v>30</v>
      </c>
      <c r="O6" s="16">
        <f t="shared" si="5"/>
        <v>60</v>
      </c>
      <c r="P6" s="16">
        <f t="shared" si="5"/>
        <v>20</v>
      </c>
      <c r="Q6" s="16">
        <f t="shared" si="5"/>
        <v>2000</v>
      </c>
    </row>
    <row r="7">
      <c r="A7" s="2" t="s">
        <v>35</v>
      </c>
      <c r="B7" s="2">
        <v>0.0</v>
      </c>
      <c r="C7" s="2">
        <v>0.0</v>
      </c>
      <c r="D7" s="2">
        <v>3.0</v>
      </c>
      <c r="E7" s="2">
        <v>0.0</v>
      </c>
      <c r="F7" s="2">
        <v>2.0</v>
      </c>
      <c r="G7" s="2">
        <v>40.0</v>
      </c>
      <c r="K7" s="59" t="s">
        <v>202</v>
      </c>
      <c r="L7" s="16">
        <f t="shared" ref="L7:Q7" si="6">L6-L5</f>
        <v>15</v>
      </c>
      <c r="M7" s="16">
        <f t="shared" si="6"/>
        <v>10</v>
      </c>
      <c r="N7" s="16">
        <f t="shared" si="6"/>
        <v>29</v>
      </c>
      <c r="O7" s="16">
        <f t="shared" si="6"/>
        <v>60</v>
      </c>
      <c r="P7" s="16">
        <f t="shared" si="6"/>
        <v>19</v>
      </c>
      <c r="Q7" s="16">
        <f t="shared" si="6"/>
        <v>1970</v>
      </c>
    </row>
    <row r="8">
      <c r="A8" s="2" t="s">
        <v>35</v>
      </c>
      <c r="B8" s="2">
        <v>0.0</v>
      </c>
      <c r="C8" s="2">
        <v>0.0</v>
      </c>
      <c r="D8" s="2">
        <v>3.0</v>
      </c>
      <c r="E8" s="2">
        <v>0.0</v>
      </c>
      <c r="F8" s="2">
        <v>2.0</v>
      </c>
      <c r="G8" s="2">
        <v>45.0</v>
      </c>
      <c r="K8" s="59" t="s">
        <v>203</v>
      </c>
      <c r="L8" s="16">
        <f t="shared" ref="L8:Q8" si="7">var(B:B)</f>
        <v>5.67372549</v>
      </c>
      <c r="M8" s="16">
        <f t="shared" si="7"/>
        <v>3.887058824</v>
      </c>
      <c r="N8" s="16">
        <f t="shared" si="7"/>
        <v>23.68078431</v>
      </c>
      <c r="O8" s="16">
        <f t="shared" si="7"/>
        <v>310.3270588</v>
      </c>
      <c r="P8" s="16">
        <f t="shared" si="7"/>
        <v>12.54588235</v>
      </c>
      <c r="Q8" s="16">
        <f t="shared" si="7"/>
        <v>75097.85176</v>
      </c>
    </row>
    <row r="9">
      <c r="A9" s="2" t="s">
        <v>35</v>
      </c>
      <c r="B9" s="2">
        <v>0.0</v>
      </c>
      <c r="C9" s="2">
        <v>0.0</v>
      </c>
      <c r="D9" s="2">
        <v>3.0</v>
      </c>
      <c r="E9" s="2">
        <v>0.0</v>
      </c>
      <c r="F9" s="2">
        <v>2.0</v>
      </c>
      <c r="G9" s="2">
        <v>45.0</v>
      </c>
      <c r="K9" s="59" t="s">
        <v>204</v>
      </c>
      <c r="L9" s="16">
        <f t="shared" ref="L9:Q9" si="8">stdev(B:B)</f>
        <v>2.381958331</v>
      </c>
      <c r="M9" s="16">
        <f t="shared" si="8"/>
        <v>1.971562534</v>
      </c>
      <c r="N9" s="16">
        <f t="shared" si="8"/>
        <v>4.866290611</v>
      </c>
      <c r="O9" s="16">
        <f t="shared" si="8"/>
        <v>17.61610226</v>
      </c>
      <c r="P9" s="16">
        <f t="shared" si="8"/>
        <v>3.542016707</v>
      </c>
      <c r="Q9" s="16">
        <f t="shared" si="8"/>
        <v>274.0398726</v>
      </c>
    </row>
    <row r="10">
      <c r="A10" s="2" t="s">
        <v>17</v>
      </c>
      <c r="B10" s="2">
        <v>1.0</v>
      </c>
      <c r="C10" s="2">
        <v>1.0</v>
      </c>
      <c r="D10" s="2">
        <v>3.0</v>
      </c>
      <c r="E10" s="2">
        <v>0.0</v>
      </c>
      <c r="F10" s="2">
        <v>2.0</v>
      </c>
      <c r="G10" s="2">
        <v>50.0</v>
      </c>
      <c r="K10" s="59" t="s">
        <v>205</v>
      </c>
      <c r="L10" s="16">
        <f t="shared" ref="L10:Q10" si="9">L9/L2</f>
        <v>1.056346738</v>
      </c>
      <c r="M10" s="16">
        <f t="shared" si="9"/>
        <v>1.241354188</v>
      </c>
      <c r="N10" s="16">
        <f t="shared" si="9"/>
        <v>0.7152185048</v>
      </c>
      <c r="O10" s="16">
        <f t="shared" si="9"/>
        <v>1.061963611</v>
      </c>
      <c r="P10" s="16">
        <f t="shared" si="9"/>
        <v>0.7254733014</v>
      </c>
      <c r="Q10" s="16">
        <f t="shared" si="9"/>
        <v>2.129194622</v>
      </c>
    </row>
    <row r="11">
      <c r="A11" s="2" t="s">
        <v>35</v>
      </c>
      <c r="B11" s="2">
        <v>1.0</v>
      </c>
      <c r="C11" s="2">
        <v>1.0</v>
      </c>
      <c r="D11" s="2">
        <v>4.0</v>
      </c>
      <c r="E11" s="2">
        <v>0.0</v>
      </c>
      <c r="F11" s="2">
        <v>2.0</v>
      </c>
      <c r="G11" s="2">
        <v>50.0</v>
      </c>
      <c r="K11" s="23" t="s">
        <v>206</v>
      </c>
      <c r="L11" s="60">
        <f t="shared" ref="L11:Q11" si="10">_xlfn.QUARTILE.EXC(B:B,1)</f>
        <v>1</v>
      </c>
      <c r="M11" s="60">
        <f t="shared" si="10"/>
        <v>1</v>
      </c>
      <c r="N11" s="60">
        <f t="shared" si="10"/>
        <v>4</v>
      </c>
      <c r="O11" s="60">
        <f t="shared" si="10"/>
        <v>0</v>
      </c>
      <c r="P11" s="60">
        <f t="shared" si="10"/>
        <v>3</v>
      </c>
      <c r="Q11" s="60">
        <f t="shared" si="10"/>
        <v>50</v>
      </c>
    </row>
    <row r="12">
      <c r="A12" s="2" t="s">
        <v>17</v>
      </c>
      <c r="B12" s="2">
        <v>1.0</v>
      </c>
      <c r="C12" s="2">
        <v>1.0</v>
      </c>
      <c r="D12" s="2">
        <v>4.0</v>
      </c>
      <c r="E12" s="2">
        <v>0.0</v>
      </c>
      <c r="F12" s="2">
        <v>3.0</v>
      </c>
      <c r="G12" s="2">
        <v>50.0</v>
      </c>
      <c r="K12" s="23" t="s">
        <v>207</v>
      </c>
      <c r="L12" s="16">
        <f t="shared" ref="L12:Q12" si="11">_xlfn.QUARTILE.EXC(B:B,3)</f>
        <v>3</v>
      </c>
      <c r="M12" s="16">
        <f t="shared" si="11"/>
        <v>2</v>
      </c>
      <c r="N12" s="16">
        <f t="shared" si="11"/>
        <v>7</v>
      </c>
      <c r="O12" s="16">
        <f t="shared" si="11"/>
        <v>30</v>
      </c>
      <c r="P12" s="16">
        <f t="shared" si="11"/>
        <v>6</v>
      </c>
      <c r="Q12" s="16">
        <f t="shared" si="11"/>
        <v>100</v>
      </c>
    </row>
    <row r="13">
      <c r="A13" s="2" t="s">
        <v>17</v>
      </c>
      <c r="B13" s="2">
        <v>1.0</v>
      </c>
      <c r="C13" s="2">
        <v>1.0</v>
      </c>
      <c r="D13" s="2">
        <v>4.0</v>
      </c>
      <c r="E13" s="2">
        <v>0.0</v>
      </c>
      <c r="F13" s="2">
        <v>3.0</v>
      </c>
      <c r="G13" s="2">
        <v>50.0</v>
      </c>
      <c r="K13" s="61" t="s">
        <v>208</v>
      </c>
      <c r="L13" s="16">
        <f t="shared" ref="L13:Q13" si="12">L12-L11</f>
        <v>2</v>
      </c>
      <c r="M13" s="16">
        <f t="shared" si="12"/>
        <v>1</v>
      </c>
      <c r="N13" s="16">
        <f t="shared" si="12"/>
        <v>3</v>
      </c>
      <c r="O13" s="16">
        <f t="shared" si="12"/>
        <v>30</v>
      </c>
      <c r="P13" s="16">
        <f t="shared" si="12"/>
        <v>3</v>
      </c>
      <c r="Q13" s="16">
        <f t="shared" si="12"/>
        <v>50</v>
      </c>
    </row>
    <row r="14">
      <c r="A14" s="2" t="s">
        <v>35</v>
      </c>
      <c r="B14" s="2">
        <v>1.0</v>
      </c>
      <c r="C14" s="2">
        <v>1.0</v>
      </c>
      <c r="D14" s="2">
        <v>4.0</v>
      </c>
      <c r="E14" s="2">
        <v>0.0</v>
      </c>
      <c r="F14" s="2">
        <v>3.0</v>
      </c>
      <c r="G14" s="2">
        <v>50.0</v>
      </c>
      <c r="K14" s="23" t="s">
        <v>209</v>
      </c>
      <c r="L14" s="16">
        <f t="shared" ref="L14:Q14" si="13">4*L13</f>
        <v>8</v>
      </c>
      <c r="M14" s="16">
        <f t="shared" si="13"/>
        <v>4</v>
      </c>
      <c r="N14" s="16">
        <f t="shared" si="13"/>
        <v>12</v>
      </c>
      <c r="O14" s="16">
        <f t="shared" si="13"/>
        <v>120</v>
      </c>
      <c r="P14" s="16">
        <f t="shared" si="13"/>
        <v>12</v>
      </c>
      <c r="Q14" s="16">
        <f t="shared" si="13"/>
        <v>200</v>
      </c>
    </row>
    <row r="15">
      <c r="A15" s="2" t="s">
        <v>35</v>
      </c>
      <c r="B15" s="2">
        <v>1.0</v>
      </c>
      <c r="C15" s="2">
        <v>1.0</v>
      </c>
      <c r="D15" s="2">
        <v>4.0</v>
      </c>
      <c r="E15" s="2">
        <v>0.0</v>
      </c>
      <c r="F15" s="2">
        <v>3.0</v>
      </c>
      <c r="G15" s="2">
        <v>50.0</v>
      </c>
      <c r="K15" s="23" t="s">
        <v>210</v>
      </c>
      <c r="L15" s="16">
        <f t="shared" ref="L15:Q15" si="14">L11-(1.5*L13)</f>
        <v>-2</v>
      </c>
      <c r="M15" s="16">
        <f t="shared" si="14"/>
        <v>-0.5</v>
      </c>
      <c r="N15" s="16">
        <f t="shared" si="14"/>
        <v>-0.5</v>
      </c>
      <c r="O15" s="16">
        <f t="shared" si="14"/>
        <v>-45</v>
      </c>
      <c r="P15" s="16">
        <f t="shared" si="14"/>
        <v>-1.5</v>
      </c>
      <c r="Q15" s="16">
        <f t="shared" si="14"/>
        <v>-25</v>
      </c>
    </row>
    <row r="16">
      <c r="A16" s="2" t="s">
        <v>17</v>
      </c>
      <c r="B16" s="2">
        <v>1.0</v>
      </c>
      <c r="C16" s="2">
        <v>1.0</v>
      </c>
      <c r="D16" s="2">
        <v>4.0</v>
      </c>
      <c r="E16" s="2">
        <v>0.0</v>
      </c>
      <c r="F16" s="2">
        <v>3.0</v>
      </c>
      <c r="G16" s="2">
        <v>50.0</v>
      </c>
      <c r="K16" s="23" t="s">
        <v>211</v>
      </c>
      <c r="L16" s="16">
        <f t="shared" ref="L16:Q16" si="15">L12+(1.5*L13)</f>
        <v>6</v>
      </c>
      <c r="M16" s="16">
        <f t="shared" si="15"/>
        <v>3.5</v>
      </c>
      <c r="N16" s="16">
        <f t="shared" si="15"/>
        <v>11.5</v>
      </c>
      <c r="O16" s="16">
        <f t="shared" si="15"/>
        <v>75</v>
      </c>
      <c r="P16" s="16">
        <f t="shared" si="15"/>
        <v>10.5</v>
      </c>
      <c r="Q16" s="16">
        <f t="shared" si="15"/>
        <v>175</v>
      </c>
    </row>
    <row r="17">
      <c r="A17" s="2" t="s">
        <v>17</v>
      </c>
      <c r="B17" s="2">
        <v>1.0</v>
      </c>
      <c r="C17" s="2">
        <v>1.0</v>
      </c>
      <c r="D17" s="2">
        <v>4.0</v>
      </c>
      <c r="E17" s="2">
        <v>0.0</v>
      </c>
      <c r="F17" s="2">
        <v>3.0</v>
      </c>
      <c r="G17" s="2">
        <v>50.0</v>
      </c>
      <c r="K17" s="62" t="s">
        <v>212</v>
      </c>
      <c r="L17" s="63" t="s">
        <v>213</v>
      </c>
      <c r="M17" s="15" t="s">
        <v>214</v>
      </c>
      <c r="N17" s="15" t="s">
        <v>215</v>
      </c>
      <c r="O17" s="15" t="s">
        <v>93</v>
      </c>
      <c r="P17" s="15" t="s">
        <v>216</v>
      </c>
      <c r="Q17" s="63" t="s">
        <v>217</v>
      </c>
    </row>
    <row r="18">
      <c r="A18" s="2" t="s">
        <v>17</v>
      </c>
      <c r="B18" s="2">
        <v>1.0</v>
      </c>
      <c r="C18" s="2">
        <v>1.0</v>
      </c>
      <c r="D18" s="2">
        <v>4.0</v>
      </c>
      <c r="E18" s="2">
        <v>0.0</v>
      </c>
      <c r="F18" s="2">
        <v>3.0</v>
      </c>
      <c r="G18" s="2">
        <v>50.0</v>
      </c>
      <c r="K18" s="64" t="s">
        <v>218</v>
      </c>
      <c r="L18" s="16">
        <f>AVERAGE($B$2:$B$51)</f>
        <v>2</v>
      </c>
      <c r="M18" s="16">
        <f>AVERAGE($C$2:$C$48)</f>
        <v>1.106382979</v>
      </c>
      <c r="N18" s="16">
        <f>AVERAGE($D$2:$D$48)</f>
        <v>5.638297872</v>
      </c>
      <c r="O18" s="16">
        <f>AVERAGE($E:$E)</f>
        <v>16.58823529</v>
      </c>
      <c r="P18" s="16">
        <f>AVERAGE($F$2:$F$49)</f>
        <v>4.25</v>
      </c>
      <c r="Q18" s="16">
        <f>AVERAGE($G$2:$G$46)</f>
        <v>74.75555556</v>
      </c>
    </row>
    <row r="19">
      <c r="A19" s="2" t="s">
        <v>35</v>
      </c>
      <c r="B19" s="2">
        <v>1.0</v>
      </c>
      <c r="C19" s="2">
        <v>1.0</v>
      </c>
      <c r="D19" s="2">
        <v>4.0</v>
      </c>
      <c r="E19" s="2">
        <v>4.0</v>
      </c>
      <c r="F19" s="2">
        <v>3.0</v>
      </c>
      <c r="G19" s="2">
        <v>50.0</v>
      </c>
      <c r="K19" s="64" t="s">
        <v>219</v>
      </c>
      <c r="L19" s="16">
        <f>STDEV($B$2:$B$51)</f>
        <v>1.551825784</v>
      </c>
      <c r="M19" s="16">
        <f>STDEV($C$2:$C$48)</f>
        <v>0.7293249575</v>
      </c>
      <c r="N19" s="16">
        <f>STDEV($D$2:$D$48)</f>
        <v>2.240201194</v>
      </c>
      <c r="O19" s="16">
        <f>STDEV($E:$E)</f>
        <v>17.61610226</v>
      </c>
      <c r="P19" s="16">
        <f>STDEV($F$2:$F$49)</f>
        <v>2.365532642</v>
      </c>
      <c r="Q19" s="16">
        <f>STDEV($G$2:$G$46)</f>
        <v>33.11148905</v>
      </c>
    </row>
    <row r="20">
      <c r="A20" s="2" t="s">
        <v>17</v>
      </c>
      <c r="B20" s="2">
        <v>1.0</v>
      </c>
      <c r="C20" s="2">
        <v>1.0</v>
      </c>
      <c r="D20" s="2">
        <v>5.0</v>
      </c>
      <c r="E20" s="2">
        <v>7.0</v>
      </c>
      <c r="F20" s="2">
        <v>3.0</v>
      </c>
      <c r="G20" s="2">
        <v>60.0</v>
      </c>
      <c r="K20" s="65"/>
    </row>
    <row r="21">
      <c r="A21" s="2" t="s">
        <v>35</v>
      </c>
      <c r="B21" s="2">
        <v>1.0</v>
      </c>
      <c r="C21" s="2">
        <v>1.0</v>
      </c>
      <c r="D21" s="2">
        <v>5.0</v>
      </c>
      <c r="E21" s="2">
        <v>7.0</v>
      </c>
      <c r="F21" s="2">
        <v>3.0</v>
      </c>
      <c r="G21" s="2">
        <v>60.0</v>
      </c>
      <c r="K21" s="65"/>
    </row>
    <row r="22">
      <c r="A22" s="2" t="s">
        <v>35</v>
      </c>
      <c r="B22" s="2">
        <v>1.0</v>
      </c>
      <c r="C22" s="2">
        <v>1.0</v>
      </c>
      <c r="D22" s="2">
        <v>5.0</v>
      </c>
      <c r="E22" s="2">
        <v>8.0</v>
      </c>
      <c r="F22" s="2">
        <v>3.0</v>
      </c>
      <c r="G22" s="2">
        <v>60.0</v>
      </c>
      <c r="K22" s="65"/>
    </row>
    <row r="23">
      <c r="A23" s="2" t="s">
        <v>17</v>
      </c>
      <c r="B23" s="2">
        <v>2.0</v>
      </c>
      <c r="C23" s="2">
        <v>1.0</v>
      </c>
      <c r="D23" s="2">
        <v>5.0</v>
      </c>
      <c r="E23" s="2">
        <v>10.0</v>
      </c>
      <c r="F23" s="2">
        <v>3.0</v>
      </c>
      <c r="G23" s="2">
        <v>60.0</v>
      </c>
      <c r="K23" s="65"/>
    </row>
    <row r="24">
      <c r="A24" s="2" t="s">
        <v>35</v>
      </c>
      <c r="B24" s="2">
        <v>2.0</v>
      </c>
      <c r="C24" s="2">
        <v>1.0</v>
      </c>
      <c r="D24" s="2">
        <v>5.0</v>
      </c>
      <c r="E24" s="2">
        <v>14.0</v>
      </c>
      <c r="F24" s="2">
        <v>4.0</v>
      </c>
      <c r="G24" s="2">
        <v>60.0</v>
      </c>
      <c r="M24" s="4" t="s">
        <v>220</v>
      </c>
    </row>
    <row r="25">
      <c r="A25" s="2" t="s">
        <v>35</v>
      </c>
      <c r="B25" s="2">
        <v>2.0</v>
      </c>
      <c r="C25" s="2">
        <v>1.0</v>
      </c>
      <c r="D25" s="2">
        <v>5.0</v>
      </c>
      <c r="E25" s="2">
        <v>14.0</v>
      </c>
      <c r="F25" s="2">
        <v>4.0</v>
      </c>
      <c r="G25" s="2">
        <v>70.0</v>
      </c>
      <c r="M25" s="58" t="s">
        <v>197</v>
      </c>
      <c r="N25" s="1">
        <v>2.2549019607843137</v>
      </c>
    </row>
    <row r="26">
      <c r="A26" s="2" t="s">
        <v>35</v>
      </c>
      <c r="B26" s="2">
        <v>2.0</v>
      </c>
      <c r="C26" s="2">
        <v>1.0</v>
      </c>
      <c r="D26" s="2">
        <v>7.0</v>
      </c>
      <c r="E26" s="2">
        <v>14.0</v>
      </c>
      <c r="F26" s="2">
        <v>4.0</v>
      </c>
      <c r="G26" s="2">
        <v>80.0</v>
      </c>
      <c r="M26" s="58" t="s">
        <v>198</v>
      </c>
      <c r="N26" s="1">
        <v>2.0</v>
      </c>
    </row>
    <row r="27">
      <c r="A27" s="2" t="s">
        <v>35</v>
      </c>
      <c r="B27" s="2">
        <v>2.0</v>
      </c>
      <c r="C27" s="2">
        <v>1.0</v>
      </c>
      <c r="D27" s="2">
        <v>7.0</v>
      </c>
      <c r="E27" s="2">
        <v>14.0</v>
      </c>
      <c r="F27" s="2">
        <v>4.0</v>
      </c>
      <c r="G27" s="2">
        <v>80.0</v>
      </c>
      <c r="M27" s="58" t="s">
        <v>199</v>
      </c>
      <c r="N27" s="1">
        <v>1.0</v>
      </c>
    </row>
    <row r="28">
      <c r="A28" s="2" t="s">
        <v>35</v>
      </c>
      <c r="B28" s="2">
        <v>2.0</v>
      </c>
      <c r="C28" s="2">
        <v>1.0</v>
      </c>
      <c r="D28" s="2">
        <v>7.0</v>
      </c>
      <c r="E28" s="2">
        <v>14.0</v>
      </c>
      <c r="F28" s="2">
        <v>4.0</v>
      </c>
      <c r="G28" s="2">
        <v>80.0</v>
      </c>
      <c r="M28" s="59" t="s">
        <v>200</v>
      </c>
      <c r="N28" s="1">
        <v>0.0</v>
      </c>
    </row>
    <row r="29">
      <c r="A29" s="2" t="s">
        <v>17</v>
      </c>
      <c r="B29" s="2">
        <v>2.0</v>
      </c>
      <c r="C29" s="2">
        <v>1.0</v>
      </c>
      <c r="D29" s="2">
        <v>7.0</v>
      </c>
      <c r="E29" s="2">
        <v>15.0</v>
      </c>
      <c r="F29" s="2">
        <v>5.0</v>
      </c>
      <c r="G29" s="2">
        <v>80.0</v>
      </c>
      <c r="M29" s="59" t="s">
        <v>201</v>
      </c>
      <c r="N29" s="1">
        <v>15.0</v>
      </c>
    </row>
    <row r="30">
      <c r="A30" s="2" t="s">
        <v>35</v>
      </c>
      <c r="B30" s="2">
        <v>2.0</v>
      </c>
      <c r="C30" s="2">
        <v>1.0</v>
      </c>
      <c r="D30" s="2">
        <v>7.0</v>
      </c>
      <c r="E30" s="2">
        <v>15.0</v>
      </c>
      <c r="F30" s="2">
        <v>5.0</v>
      </c>
      <c r="G30" s="2">
        <v>80.0</v>
      </c>
      <c r="M30" s="59" t="s">
        <v>202</v>
      </c>
      <c r="N30" s="1">
        <v>15.0</v>
      </c>
    </row>
    <row r="31">
      <c r="A31" s="2" t="s">
        <v>17</v>
      </c>
      <c r="B31" s="2">
        <v>2.0</v>
      </c>
      <c r="C31" s="2">
        <v>1.0</v>
      </c>
      <c r="D31" s="2">
        <v>7.0</v>
      </c>
      <c r="E31" s="2">
        <v>15.0</v>
      </c>
      <c r="F31" s="2">
        <v>5.0</v>
      </c>
      <c r="G31" s="2">
        <v>100.0</v>
      </c>
      <c r="M31" s="59" t="s">
        <v>203</v>
      </c>
      <c r="N31" s="1">
        <v>5.673725490196078</v>
      </c>
    </row>
    <row r="32">
      <c r="A32" s="2" t="s">
        <v>35</v>
      </c>
      <c r="B32" s="2">
        <v>2.0</v>
      </c>
      <c r="C32" s="2">
        <v>1.0</v>
      </c>
      <c r="D32" s="2">
        <v>7.0</v>
      </c>
      <c r="E32" s="2">
        <v>15.0</v>
      </c>
      <c r="F32" s="2">
        <v>5.0</v>
      </c>
      <c r="G32" s="2">
        <v>100.0</v>
      </c>
      <c r="M32" s="59" t="s">
        <v>204</v>
      </c>
      <c r="N32" s="1">
        <v>2.3819583309109498</v>
      </c>
    </row>
    <row r="33">
      <c r="A33" s="2" t="s">
        <v>35</v>
      </c>
      <c r="B33" s="2">
        <v>2.0</v>
      </c>
      <c r="C33" s="2">
        <v>1.0</v>
      </c>
      <c r="D33" s="2">
        <v>7.0</v>
      </c>
      <c r="E33" s="2">
        <v>15.0</v>
      </c>
      <c r="F33" s="2">
        <v>5.0</v>
      </c>
      <c r="G33" s="2">
        <v>100.0</v>
      </c>
      <c r="M33" s="59" t="s">
        <v>205</v>
      </c>
      <c r="N33" s="1">
        <v>1.0563467380561604</v>
      </c>
    </row>
    <row r="34">
      <c r="A34" s="2" t="s">
        <v>17</v>
      </c>
      <c r="B34" s="2">
        <v>2.0</v>
      </c>
      <c r="C34" s="2">
        <v>1.0</v>
      </c>
      <c r="D34" s="2">
        <v>7.0</v>
      </c>
      <c r="E34" s="2">
        <v>20.0</v>
      </c>
      <c r="F34" s="2">
        <v>5.0</v>
      </c>
      <c r="G34" s="2">
        <v>100.0</v>
      </c>
      <c r="M34" s="23" t="s">
        <v>206</v>
      </c>
      <c r="N34" s="1">
        <v>1.0</v>
      </c>
    </row>
    <row r="35">
      <c r="A35" s="2" t="s">
        <v>17</v>
      </c>
      <c r="B35" s="2">
        <v>2.0</v>
      </c>
      <c r="C35" s="2">
        <v>1.0</v>
      </c>
      <c r="D35" s="2">
        <v>7.0</v>
      </c>
      <c r="E35" s="2">
        <v>20.0</v>
      </c>
      <c r="F35" s="2">
        <v>5.0</v>
      </c>
      <c r="G35" s="2">
        <v>100.0</v>
      </c>
      <c r="M35" s="23" t="s">
        <v>207</v>
      </c>
      <c r="N35" s="1">
        <v>3.0</v>
      </c>
    </row>
    <row r="36">
      <c r="A36" s="2" t="s">
        <v>35</v>
      </c>
      <c r="B36" s="2">
        <v>3.0</v>
      </c>
      <c r="C36" s="2">
        <v>1.0</v>
      </c>
      <c r="D36" s="2">
        <v>7.0</v>
      </c>
      <c r="E36" s="2">
        <v>20.0</v>
      </c>
      <c r="F36" s="2">
        <v>5.0</v>
      </c>
      <c r="G36" s="2">
        <v>100.0</v>
      </c>
      <c r="M36" s="61" t="s">
        <v>208</v>
      </c>
      <c r="N36" s="1">
        <v>2.0</v>
      </c>
    </row>
    <row r="37">
      <c r="A37" s="2" t="s">
        <v>17</v>
      </c>
      <c r="B37" s="2">
        <v>3.0</v>
      </c>
      <c r="C37" s="2">
        <v>1.0</v>
      </c>
      <c r="D37" s="2">
        <v>7.0</v>
      </c>
      <c r="E37" s="2">
        <v>21.0</v>
      </c>
      <c r="F37" s="2">
        <v>5.0</v>
      </c>
      <c r="G37" s="2">
        <v>100.0</v>
      </c>
      <c r="M37" s="23" t="s">
        <v>210</v>
      </c>
      <c r="N37" s="1">
        <v>-2.0</v>
      </c>
    </row>
    <row r="38">
      <c r="A38" s="2" t="s">
        <v>17</v>
      </c>
      <c r="B38" s="2">
        <v>3.0</v>
      </c>
      <c r="C38" s="2">
        <v>2.0</v>
      </c>
      <c r="D38" s="2">
        <v>7.0</v>
      </c>
      <c r="E38" s="2">
        <v>24.0</v>
      </c>
      <c r="F38" s="2">
        <v>5.0</v>
      </c>
      <c r="G38" s="2">
        <v>100.0</v>
      </c>
      <c r="M38" s="23" t="s">
        <v>211</v>
      </c>
      <c r="N38" s="1">
        <v>6.0</v>
      </c>
    </row>
    <row r="39">
      <c r="A39" s="2" t="s">
        <v>17</v>
      </c>
      <c r="B39" s="2">
        <v>3.0</v>
      </c>
      <c r="C39" s="2">
        <v>2.0</v>
      </c>
      <c r="D39" s="2">
        <v>7.0</v>
      </c>
      <c r="E39" s="2">
        <v>25.0</v>
      </c>
      <c r="F39" s="2">
        <v>5.0</v>
      </c>
      <c r="G39" s="2">
        <v>100.0</v>
      </c>
      <c r="M39" s="62" t="s">
        <v>212</v>
      </c>
      <c r="N39" s="66" t="s">
        <v>213</v>
      </c>
    </row>
    <row r="40">
      <c r="A40" s="2" t="s">
        <v>17</v>
      </c>
      <c r="B40" s="2">
        <v>3.0</v>
      </c>
      <c r="C40" s="2">
        <v>2.0</v>
      </c>
      <c r="D40" s="2">
        <v>7.0</v>
      </c>
      <c r="E40" s="2">
        <v>30.0</v>
      </c>
      <c r="F40" s="2">
        <v>6.0</v>
      </c>
      <c r="G40" s="2">
        <v>100.0</v>
      </c>
      <c r="M40" s="64" t="s">
        <v>218</v>
      </c>
      <c r="N40" s="1">
        <v>2.0</v>
      </c>
    </row>
    <row r="41" ht="17.25" customHeight="1">
      <c r="A41" s="2" t="s">
        <v>35</v>
      </c>
      <c r="B41" s="2">
        <v>3.0</v>
      </c>
      <c r="C41" s="2">
        <v>2.0</v>
      </c>
      <c r="D41" s="2">
        <v>7.0</v>
      </c>
      <c r="E41" s="2">
        <v>30.0</v>
      </c>
      <c r="F41" s="2">
        <v>6.0</v>
      </c>
      <c r="G41" s="2">
        <v>112.0</v>
      </c>
      <c r="M41" s="64" t="s">
        <v>219</v>
      </c>
      <c r="N41" s="1">
        <v>1.5518257844571735</v>
      </c>
    </row>
    <row r="42">
      <c r="A42" s="2" t="s">
        <v>17</v>
      </c>
      <c r="B42" s="2">
        <v>3.0</v>
      </c>
      <c r="C42" s="2">
        <v>2.0</v>
      </c>
      <c r="D42" s="2">
        <v>7.0</v>
      </c>
      <c r="E42" s="2">
        <v>30.0</v>
      </c>
      <c r="F42" s="2">
        <v>6.0</v>
      </c>
      <c r="G42" s="2">
        <v>120.0</v>
      </c>
      <c r="M42" s="64"/>
    </row>
    <row r="43">
      <c r="A43" s="2" t="s">
        <v>23</v>
      </c>
      <c r="B43" s="2">
        <v>3.0</v>
      </c>
      <c r="C43" s="2">
        <v>2.0</v>
      </c>
      <c r="D43" s="2">
        <v>7.0</v>
      </c>
      <c r="E43" s="2">
        <v>30.0</v>
      </c>
      <c r="F43" s="2">
        <v>6.0</v>
      </c>
      <c r="G43" s="2">
        <v>120.0</v>
      </c>
      <c r="M43" s="4" t="s">
        <v>221</v>
      </c>
    </row>
    <row r="44">
      <c r="A44" s="2" t="s">
        <v>17</v>
      </c>
      <c r="B44" s="2">
        <v>3.0</v>
      </c>
      <c r="C44" s="2">
        <v>2.0</v>
      </c>
      <c r="D44" s="2">
        <v>9.0</v>
      </c>
      <c r="E44" s="2">
        <v>30.0</v>
      </c>
      <c r="F44" s="2">
        <v>7.0</v>
      </c>
      <c r="G44" s="2">
        <v>150.0</v>
      </c>
      <c r="M44" s="58" t="s">
        <v>197</v>
      </c>
      <c r="N44" s="1">
        <v>1.588235294117647</v>
      </c>
    </row>
    <row r="45">
      <c r="A45" s="2" t="s">
        <v>17</v>
      </c>
      <c r="B45" s="2">
        <v>3.0</v>
      </c>
      <c r="C45" s="2">
        <v>2.0</v>
      </c>
      <c r="D45" s="2">
        <v>10.0</v>
      </c>
      <c r="E45" s="2">
        <v>30.0</v>
      </c>
      <c r="F45" s="2">
        <v>7.0</v>
      </c>
      <c r="G45" s="2">
        <v>150.0</v>
      </c>
      <c r="M45" s="58" t="s">
        <v>198</v>
      </c>
      <c r="N45" s="1">
        <v>1.0</v>
      </c>
    </row>
    <row r="46">
      <c r="A46" s="2" t="s">
        <v>17</v>
      </c>
      <c r="B46" s="2">
        <v>4.0</v>
      </c>
      <c r="C46" s="2">
        <v>2.0</v>
      </c>
      <c r="D46" s="2">
        <v>10.0</v>
      </c>
      <c r="E46" s="2">
        <v>30.0</v>
      </c>
      <c r="F46" s="2">
        <v>10.0</v>
      </c>
      <c r="G46" s="2">
        <v>150.0</v>
      </c>
      <c r="M46" s="58" t="s">
        <v>199</v>
      </c>
      <c r="N46" s="1">
        <v>1.0</v>
      </c>
    </row>
    <row r="47">
      <c r="A47" s="2" t="s">
        <v>17</v>
      </c>
      <c r="B47" s="2">
        <v>5.0</v>
      </c>
      <c r="C47" s="2">
        <v>3.0</v>
      </c>
      <c r="D47" s="2">
        <v>10.0</v>
      </c>
      <c r="E47" s="2">
        <v>40.0</v>
      </c>
      <c r="F47" s="2">
        <v>10.0</v>
      </c>
      <c r="G47" s="2">
        <v>200.0</v>
      </c>
      <c r="M47" s="59" t="s">
        <v>200</v>
      </c>
      <c r="N47" s="1">
        <v>0.0</v>
      </c>
    </row>
    <row r="48">
      <c r="A48" s="2" t="s">
        <v>17</v>
      </c>
      <c r="B48" s="2">
        <v>5.0</v>
      </c>
      <c r="C48" s="2">
        <v>3.0</v>
      </c>
      <c r="D48" s="2">
        <v>10.0</v>
      </c>
      <c r="E48" s="2">
        <v>45.0</v>
      </c>
      <c r="F48" s="2">
        <v>10.0</v>
      </c>
      <c r="G48" s="2">
        <v>200.0</v>
      </c>
      <c r="M48" s="59" t="s">
        <v>201</v>
      </c>
      <c r="N48" s="1">
        <v>10.0</v>
      </c>
    </row>
    <row r="49">
      <c r="A49" s="2" t="s">
        <v>17</v>
      </c>
      <c r="B49" s="2">
        <v>5.0</v>
      </c>
      <c r="C49" s="2">
        <v>4.0</v>
      </c>
      <c r="D49" s="2">
        <v>14.0</v>
      </c>
      <c r="E49" s="2">
        <v>60.0</v>
      </c>
      <c r="F49" s="2">
        <v>10.0</v>
      </c>
      <c r="G49" s="2">
        <v>200.0</v>
      </c>
      <c r="M49" s="59" t="s">
        <v>202</v>
      </c>
      <c r="N49" s="1">
        <v>10.0</v>
      </c>
    </row>
    <row r="50">
      <c r="A50" s="2" t="s">
        <v>17</v>
      </c>
      <c r="B50" s="2">
        <v>6.0</v>
      </c>
      <c r="C50" s="2">
        <v>5.0</v>
      </c>
      <c r="D50" s="2">
        <v>18.0</v>
      </c>
      <c r="E50" s="2">
        <v>60.0</v>
      </c>
      <c r="F50" s="2">
        <v>12.0</v>
      </c>
      <c r="G50" s="2">
        <v>300.0</v>
      </c>
      <c r="M50" s="59" t="s">
        <v>203</v>
      </c>
      <c r="N50" s="1">
        <v>3.8870588235294123</v>
      </c>
    </row>
    <row r="51">
      <c r="A51" s="2" t="s">
        <v>35</v>
      </c>
      <c r="B51" s="2">
        <v>6.0</v>
      </c>
      <c r="C51" s="2">
        <v>10.0</v>
      </c>
      <c r="D51" s="2">
        <v>20.0</v>
      </c>
      <c r="E51" s="2">
        <v>60.0</v>
      </c>
      <c r="F51" s="2">
        <v>13.0</v>
      </c>
      <c r="G51" s="2">
        <v>300.0</v>
      </c>
      <c r="M51" s="59" t="s">
        <v>204</v>
      </c>
      <c r="N51" s="1">
        <v>1.971562533507221</v>
      </c>
    </row>
    <row r="52">
      <c r="A52" s="2" t="s">
        <v>17</v>
      </c>
      <c r="B52" s="2">
        <v>15.0</v>
      </c>
      <c r="C52" s="2">
        <v>10.0</v>
      </c>
      <c r="D52" s="2">
        <v>30.0</v>
      </c>
      <c r="E52" s="2">
        <v>60.0</v>
      </c>
      <c r="F52" s="2">
        <v>20.0</v>
      </c>
      <c r="G52" s="2">
        <v>2000.0</v>
      </c>
      <c r="M52" s="59" t="s">
        <v>205</v>
      </c>
      <c r="N52" s="1">
        <v>1.241354187763806</v>
      </c>
    </row>
    <row r="53">
      <c r="M53" s="23" t="s">
        <v>206</v>
      </c>
      <c r="N53" s="1">
        <v>1.0</v>
      </c>
    </row>
    <row r="54">
      <c r="M54" s="23" t="s">
        <v>207</v>
      </c>
      <c r="N54" s="1">
        <v>2.0</v>
      </c>
    </row>
    <row r="55">
      <c r="M55" s="61" t="s">
        <v>208</v>
      </c>
      <c r="N55" s="1">
        <v>1.0</v>
      </c>
    </row>
    <row r="56">
      <c r="M56" s="23" t="s">
        <v>210</v>
      </c>
      <c r="N56" s="1">
        <v>-0.5</v>
      </c>
    </row>
    <row r="57">
      <c r="M57" s="23" t="s">
        <v>211</v>
      </c>
      <c r="N57" s="1">
        <v>3.5</v>
      </c>
    </row>
    <row r="58">
      <c r="M58" s="62" t="s">
        <v>212</v>
      </c>
      <c r="N58" s="67" t="s">
        <v>214</v>
      </c>
    </row>
    <row r="59">
      <c r="M59" s="64" t="s">
        <v>218</v>
      </c>
      <c r="N59" s="1">
        <v>1.1063829787234043</v>
      </c>
    </row>
    <row r="60">
      <c r="M60" s="64" t="s">
        <v>219</v>
      </c>
      <c r="N60" s="1">
        <v>0.7293249574894729</v>
      </c>
    </row>
    <row r="61">
      <c r="M61" s="64"/>
    </row>
    <row r="62">
      <c r="M62" s="4" t="s">
        <v>222</v>
      </c>
    </row>
    <row r="63">
      <c r="M63" s="58" t="s">
        <v>197</v>
      </c>
      <c r="N63" s="1">
        <v>6.803921568627451</v>
      </c>
    </row>
    <row r="64">
      <c r="M64" s="58" t="s">
        <v>198</v>
      </c>
      <c r="N64" s="1">
        <v>7.0</v>
      </c>
    </row>
    <row r="65">
      <c r="M65" s="58" t="s">
        <v>199</v>
      </c>
      <c r="N65" s="1">
        <v>7.0</v>
      </c>
    </row>
    <row r="66">
      <c r="M66" s="59" t="s">
        <v>200</v>
      </c>
      <c r="N66" s="1">
        <v>1.0</v>
      </c>
    </row>
    <row r="67">
      <c r="M67" s="59" t="s">
        <v>201</v>
      </c>
      <c r="N67" s="1">
        <v>30.0</v>
      </c>
    </row>
    <row r="68">
      <c r="M68" s="59" t="s">
        <v>202</v>
      </c>
      <c r="N68" s="1">
        <v>29.0</v>
      </c>
    </row>
    <row r="69">
      <c r="M69" s="59" t="s">
        <v>203</v>
      </c>
      <c r="N69" s="1">
        <v>23.68078431372549</v>
      </c>
    </row>
    <row r="70">
      <c r="M70" s="59" t="s">
        <v>204</v>
      </c>
      <c r="N70" s="1">
        <v>4.866290611310168</v>
      </c>
    </row>
    <row r="71">
      <c r="M71" s="59" t="s">
        <v>205</v>
      </c>
      <c r="N71" s="1">
        <v>0.7152185048323302</v>
      </c>
    </row>
    <row r="72">
      <c r="M72" s="23" t="s">
        <v>206</v>
      </c>
      <c r="N72" s="1">
        <v>4.0</v>
      </c>
    </row>
    <row r="73">
      <c r="M73" s="23" t="s">
        <v>207</v>
      </c>
      <c r="N73" s="1">
        <v>7.0</v>
      </c>
    </row>
    <row r="74">
      <c r="M74" s="61" t="s">
        <v>208</v>
      </c>
      <c r="N74" s="1">
        <v>3.0</v>
      </c>
    </row>
    <row r="75">
      <c r="M75" s="23" t="s">
        <v>210</v>
      </c>
      <c r="N75" s="1">
        <v>-0.5</v>
      </c>
    </row>
    <row r="76">
      <c r="M76" s="23" t="s">
        <v>211</v>
      </c>
      <c r="N76" s="1">
        <v>11.5</v>
      </c>
    </row>
    <row r="77">
      <c r="M77" s="62" t="s">
        <v>212</v>
      </c>
      <c r="N77" s="67" t="s">
        <v>215</v>
      </c>
    </row>
    <row r="78">
      <c r="M78" s="64" t="s">
        <v>218</v>
      </c>
      <c r="N78" s="1">
        <v>5.638297872340425</v>
      </c>
    </row>
    <row r="79">
      <c r="M79" s="64" t="s">
        <v>219</v>
      </c>
      <c r="N79" s="1">
        <v>2.240201193554738</v>
      </c>
    </row>
    <row r="80">
      <c r="M80" s="64"/>
    </row>
    <row r="82">
      <c r="M82" s="4" t="s">
        <v>223</v>
      </c>
    </row>
    <row r="83">
      <c r="M83" s="58" t="s">
        <v>197</v>
      </c>
      <c r="N83" s="1">
        <v>16.58823529411765</v>
      </c>
    </row>
    <row r="84">
      <c r="M84" s="58" t="s">
        <v>198</v>
      </c>
      <c r="N84" s="1">
        <v>14.0</v>
      </c>
    </row>
    <row r="85">
      <c r="M85" s="58" t="s">
        <v>199</v>
      </c>
      <c r="N85" s="1">
        <v>0.0</v>
      </c>
    </row>
    <row r="86">
      <c r="M86" s="59" t="s">
        <v>200</v>
      </c>
      <c r="N86" s="1">
        <v>0.0</v>
      </c>
    </row>
    <row r="87">
      <c r="M87" s="59" t="s">
        <v>201</v>
      </c>
      <c r="N87" s="1">
        <v>60.0</v>
      </c>
    </row>
    <row r="88">
      <c r="M88" s="59" t="s">
        <v>202</v>
      </c>
      <c r="N88" s="1">
        <v>60.0</v>
      </c>
    </row>
    <row r="89">
      <c r="M89" s="59" t="s">
        <v>203</v>
      </c>
      <c r="N89" s="1">
        <v>310.32705882352934</v>
      </c>
    </row>
    <row r="90">
      <c r="M90" s="59" t="s">
        <v>204</v>
      </c>
      <c r="N90" s="1">
        <v>17.616102259680755</v>
      </c>
    </row>
    <row r="91">
      <c r="M91" s="59" t="s">
        <v>205</v>
      </c>
      <c r="N91" s="1">
        <v>1.0619636113991944</v>
      </c>
    </row>
    <row r="92">
      <c r="M92" s="23" t="s">
        <v>206</v>
      </c>
      <c r="N92" s="1">
        <v>0.0</v>
      </c>
    </row>
    <row r="93">
      <c r="M93" s="23" t="s">
        <v>207</v>
      </c>
      <c r="N93" s="1">
        <v>30.0</v>
      </c>
    </row>
    <row r="94">
      <c r="M94" s="61" t="s">
        <v>208</v>
      </c>
      <c r="N94" s="1">
        <v>30.0</v>
      </c>
    </row>
    <row r="95">
      <c r="M95" s="23" t="s">
        <v>210</v>
      </c>
      <c r="N95" s="1">
        <v>-45.0</v>
      </c>
    </row>
    <row r="96">
      <c r="M96" s="23" t="s">
        <v>211</v>
      </c>
      <c r="N96" s="1">
        <v>75.0</v>
      </c>
    </row>
    <row r="97">
      <c r="M97" s="62" t="s">
        <v>212</v>
      </c>
      <c r="N97" s="67" t="s">
        <v>93</v>
      </c>
    </row>
    <row r="98">
      <c r="M98" s="64" t="s">
        <v>218</v>
      </c>
      <c r="N98" s="1">
        <v>16.58823529411765</v>
      </c>
    </row>
    <row r="99">
      <c r="M99" s="64" t="s">
        <v>219</v>
      </c>
      <c r="N99" s="1">
        <v>17.616102259680755</v>
      </c>
    </row>
    <row r="100">
      <c r="M100" s="64"/>
    </row>
    <row r="102">
      <c r="M102" s="4" t="s">
        <v>224</v>
      </c>
    </row>
    <row r="103">
      <c r="M103" s="58" t="s">
        <v>197</v>
      </c>
      <c r="N103" s="1">
        <v>4.882352941176471</v>
      </c>
    </row>
    <row r="104">
      <c r="M104" s="58" t="s">
        <v>198</v>
      </c>
      <c r="N104" s="1">
        <v>4.0</v>
      </c>
    </row>
    <row r="105">
      <c r="M105" s="58" t="s">
        <v>199</v>
      </c>
      <c r="N105" s="1">
        <v>3.0</v>
      </c>
    </row>
    <row r="106">
      <c r="M106" s="59" t="s">
        <v>200</v>
      </c>
      <c r="N106" s="1">
        <v>1.0</v>
      </c>
    </row>
    <row r="107">
      <c r="M107" s="59" t="s">
        <v>201</v>
      </c>
      <c r="N107" s="1">
        <v>20.0</v>
      </c>
    </row>
    <row r="108">
      <c r="M108" s="59" t="s">
        <v>202</v>
      </c>
      <c r="N108" s="1">
        <v>19.0</v>
      </c>
    </row>
    <row r="109">
      <c r="M109" s="59" t="s">
        <v>203</v>
      </c>
      <c r="N109" s="1">
        <v>12.545882352941177</v>
      </c>
    </row>
    <row r="110">
      <c r="M110" s="59" t="s">
        <v>204</v>
      </c>
      <c r="N110" s="1">
        <v>3.542016707038686</v>
      </c>
    </row>
    <row r="111">
      <c r="M111" s="59" t="s">
        <v>205</v>
      </c>
      <c r="N111" s="1">
        <v>0.7254733014416586</v>
      </c>
    </row>
    <row r="112">
      <c r="M112" s="23" t="s">
        <v>206</v>
      </c>
      <c r="N112" s="1">
        <v>3.0</v>
      </c>
    </row>
    <row r="113">
      <c r="M113" s="23" t="s">
        <v>207</v>
      </c>
      <c r="N113" s="1">
        <v>6.0</v>
      </c>
    </row>
    <row r="114">
      <c r="M114" s="61" t="s">
        <v>208</v>
      </c>
      <c r="N114" s="1">
        <v>3.0</v>
      </c>
    </row>
    <row r="115">
      <c r="M115" s="23" t="s">
        <v>210</v>
      </c>
      <c r="N115" s="1">
        <v>-1.5</v>
      </c>
    </row>
    <row r="116">
      <c r="M116" s="23" t="s">
        <v>211</v>
      </c>
      <c r="N116" s="1">
        <v>10.5</v>
      </c>
    </row>
    <row r="117">
      <c r="M117" s="62" t="s">
        <v>212</v>
      </c>
      <c r="N117" s="67" t="s">
        <v>216</v>
      </c>
    </row>
    <row r="118">
      <c r="M118" s="64" t="s">
        <v>218</v>
      </c>
      <c r="N118" s="1">
        <v>4.25</v>
      </c>
    </row>
    <row r="119">
      <c r="M119" s="64" t="s">
        <v>219</v>
      </c>
      <c r="N119" s="1">
        <v>2.3655326421022105</v>
      </c>
    </row>
    <row r="120">
      <c r="M120" s="64"/>
    </row>
    <row r="124">
      <c r="M124" s="4" t="s">
        <v>225</v>
      </c>
    </row>
    <row r="125">
      <c r="M125" s="58" t="s">
        <v>197</v>
      </c>
      <c r="N125" s="1">
        <v>128.7058823529412</v>
      </c>
    </row>
    <row r="126">
      <c r="M126" s="58" t="s">
        <v>198</v>
      </c>
      <c r="N126" s="1">
        <v>80.0</v>
      </c>
    </row>
    <row r="127">
      <c r="M127" s="58" t="s">
        <v>199</v>
      </c>
      <c r="N127" s="1">
        <v>50.0</v>
      </c>
    </row>
    <row r="128">
      <c r="M128" s="59" t="s">
        <v>200</v>
      </c>
      <c r="N128" s="1">
        <v>30.0</v>
      </c>
    </row>
    <row r="129">
      <c r="M129" s="59" t="s">
        <v>201</v>
      </c>
      <c r="N129" s="1">
        <v>2000.0</v>
      </c>
    </row>
    <row r="130">
      <c r="M130" s="59" t="s">
        <v>202</v>
      </c>
      <c r="N130" s="1">
        <v>1970.0</v>
      </c>
    </row>
    <row r="131">
      <c r="M131" s="59" t="s">
        <v>203</v>
      </c>
      <c r="N131" s="1">
        <v>75097.85176470588</v>
      </c>
    </row>
    <row r="132">
      <c r="M132" s="59" t="s">
        <v>204</v>
      </c>
      <c r="N132" s="1">
        <v>274.03987258190347</v>
      </c>
    </row>
    <row r="133">
      <c r="M133" s="59" t="s">
        <v>205</v>
      </c>
      <c r="N133" s="1">
        <v>2.1291946224370926</v>
      </c>
    </row>
    <row r="134">
      <c r="M134" s="23" t="s">
        <v>206</v>
      </c>
      <c r="N134" s="1">
        <v>50.0</v>
      </c>
    </row>
    <row r="135">
      <c r="M135" s="23" t="s">
        <v>207</v>
      </c>
      <c r="N135" s="1">
        <v>100.0</v>
      </c>
    </row>
    <row r="136">
      <c r="M136" s="61" t="s">
        <v>208</v>
      </c>
      <c r="N136" s="1">
        <v>50.0</v>
      </c>
    </row>
    <row r="137">
      <c r="M137" s="23" t="s">
        <v>210</v>
      </c>
      <c r="N137" s="1">
        <v>-25.0</v>
      </c>
    </row>
    <row r="138">
      <c r="M138" s="23" t="s">
        <v>211</v>
      </c>
      <c r="N138" s="1">
        <v>175.0</v>
      </c>
    </row>
    <row r="139">
      <c r="M139" s="62" t="s">
        <v>212</v>
      </c>
      <c r="N139" s="66" t="s">
        <v>217</v>
      </c>
    </row>
    <row r="140">
      <c r="M140" s="64" t="s">
        <v>218</v>
      </c>
      <c r="N140" s="1">
        <v>74.75555555555556</v>
      </c>
    </row>
    <row r="141">
      <c r="M141" s="64" t="s">
        <v>219</v>
      </c>
      <c r="N141" s="1">
        <v>33.11148904943278</v>
      </c>
    </row>
    <row r="142">
      <c r="M142" s="6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32.88"/>
    <col customWidth="1" min="18" max="18" width="36.63"/>
  </cols>
  <sheetData>
    <row r="1">
      <c r="A1" s="1" t="s">
        <v>2</v>
      </c>
      <c r="B1" s="1" t="s">
        <v>3</v>
      </c>
      <c r="C1" s="68" t="s">
        <v>226</v>
      </c>
      <c r="D1" s="1" t="s">
        <v>9</v>
      </c>
      <c r="E1" s="1" t="s">
        <v>10</v>
      </c>
      <c r="F1" s="69" t="s">
        <v>227</v>
      </c>
      <c r="G1" s="2" t="s">
        <v>228</v>
      </c>
      <c r="H1" s="2" t="s">
        <v>229</v>
      </c>
      <c r="I1" s="70" t="s">
        <v>230</v>
      </c>
      <c r="J1" s="2"/>
      <c r="K1" s="67" t="s">
        <v>226</v>
      </c>
      <c r="L1" s="67" t="s">
        <v>227</v>
      </c>
      <c r="M1" s="2" t="s">
        <v>93</v>
      </c>
      <c r="N1" s="71" t="s">
        <v>226</v>
      </c>
      <c r="O1" s="71" t="s">
        <v>227</v>
      </c>
      <c r="P1" s="72" t="s">
        <v>231</v>
      </c>
    </row>
    <row r="2">
      <c r="A2" s="2">
        <v>0.0</v>
      </c>
      <c r="B2" s="2">
        <v>0.0</v>
      </c>
      <c r="C2" s="73">
        <f t="shared" ref="C2:C52" si="1">abs(A2-B2)</f>
        <v>0</v>
      </c>
      <c r="D2" s="2">
        <v>4.0</v>
      </c>
      <c r="E2" s="2">
        <v>15.0</v>
      </c>
      <c r="F2" s="73">
        <f t="shared" ref="F2:F52" si="2">abs(D2-E2)</f>
        <v>11</v>
      </c>
      <c r="G2" s="2">
        <v>500.0</v>
      </c>
      <c r="H2" s="2">
        <v>50.0</v>
      </c>
      <c r="I2" s="73">
        <f t="shared" ref="I2:I12" si="3">G2/H2</f>
        <v>10</v>
      </c>
      <c r="J2" s="74">
        <v>0.0</v>
      </c>
      <c r="K2" s="1">
        <v>0.0</v>
      </c>
      <c r="L2" s="74">
        <v>2.0</v>
      </c>
      <c r="M2" s="58" t="s">
        <v>197</v>
      </c>
      <c r="N2" s="1">
        <f>AVERAGE(C:C)</f>
        <v>1.019607843</v>
      </c>
      <c r="O2" s="1">
        <f>AVERAGE(F:F)</f>
        <v>14.09803922</v>
      </c>
      <c r="P2" s="1">
        <f>AVERAGE(J:J)</f>
        <v>15.21132419</v>
      </c>
    </row>
    <row r="3">
      <c r="A3" s="2">
        <v>5.0</v>
      </c>
      <c r="B3" s="2">
        <v>2.0</v>
      </c>
      <c r="C3" s="73">
        <f t="shared" si="1"/>
        <v>3</v>
      </c>
      <c r="D3" s="2">
        <v>7.0</v>
      </c>
      <c r="E3" s="2">
        <v>0.0</v>
      </c>
      <c r="F3" s="73">
        <f t="shared" si="2"/>
        <v>7</v>
      </c>
      <c r="G3" s="2">
        <v>599.0</v>
      </c>
      <c r="H3" s="2">
        <v>199.0</v>
      </c>
      <c r="I3" s="73">
        <f t="shared" si="3"/>
        <v>3.010050251</v>
      </c>
      <c r="J3" s="74">
        <v>1.0</v>
      </c>
      <c r="K3" s="1">
        <v>0.0</v>
      </c>
      <c r="L3" s="74">
        <v>2.0</v>
      </c>
      <c r="M3" s="58" t="s">
        <v>198</v>
      </c>
      <c r="N3" s="1">
        <f>MEDIAN(C:C)</f>
        <v>1</v>
      </c>
      <c r="O3" s="1">
        <f>MEDIAN(F:F)</f>
        <v>10</v>
      </c>
      <c r="P3" s="1">
        <f>MEDIAN(J:J)</f>
        <v>10</v>
      </c>
    </row>
    <row r="4">
      <c r="A4" s="2">
        <v>3.0</v>
      </c>
      <c r="B4" s="2">
        <v>1.0</v>
      </c>
      <c r="C4" s="73">
        <f t="shared" si="1"/>
        <v>2</v>
      </c>
      <c r="D4" s="2">
        <v>9.0</v>
      </c>
      <c r="E4" s="2">
        <v>21.0</v>
      </c>
      <c r="F4" s="73">
        <f t="shared" si="2"/>
        <v>12</v>
      </c>
      <c r="G4" s="2">
        <v>300.0</v>
      </c>
      <c r="H4" s="2">
        <v>25.0</v>
      </c>
      <c r="I4" s="73">
        <f t="shared" si="3"/>
        <v>12</v>
      </c>
      <c r="J4" s="74">
        <v>2.857142857142857</v>
      </c>
      <c r="K4" s="1">
        <v>0.0</v>
      </c>
      <c r="L4" s="74">
        <v>2.0</v>
      </c>
      <c r="M4" s="58" t="s">
        <v>199</v>
      </c>
      <c r="N4" s="1">
        <f>mode(C:C)</f>
        <v>0</v>
      </c>
      <c r="O4" s="1">
        <f>mode(F:F)</f>
        <v>3</v>
      </c>
      <c r="P4" s="1">
        <f>mode(J:J)</f>
        <v>10</v>
      </c>
    </row>
    <row r="5">
      <c r="A5" s="2">
        <v>0.0</v>
      </c>
      <c r="B5" s="2">
        <v>0.0</v>
      </c>
      <c r="C5" s="73">
        <f t="shared" si="1"/>
        <v>0</v>
      </c>
      <c r="D5" s="2">
        <v>7.0</v>
      </c>
      <c r="E5" s="2">
        <v>45.0</v>
      </c>
      <c r="F5" s="73">
        <f t="shared" si="2"/>
        <v>38</v>
      </c>
      <c r="G5" s="2">
        <v>800.0</v>
      </c>
      <c r="H5" s="2">
        <v>40.0</v>
      </c>
      <c r="I5" s="73">
        <f t="shared" si="3"/>
        <v>20</v>
      </c>
      <c r="J5" s="74">
        <v>3.0</v>
      </c>
      <c r="K5" s="1">
        <v>0.0</v>
      </c>
      <c r="L5" s="74">
        <v>3.0</v>
      </c>
      <c r="M5" s="59" t="s">
        <v>200</v>
      </c>
      <c r="N5" s="1">
        <f>min(C:C)</f>
        <v>0</v>
      </c>
      <c r="O5" s="1">
        <f>min(F:F)</f>
        <v>2</v>
      </c>
      <c r="P5" s="2">
        <v>0.0</v>
      </c>
    </row>
    <row r="6">
      <c r="A6" s="2">
        <v>3.0</v>
      </c>
      <c r="B6" s="2">
        <v>2.0</v>
      </c>
      <c r="C6" s="73">
        <f t="shared" si="1"/>
        <v>1</v>
      </c>
      <c r="D6" s="2">
        <v>7.0</v>
      </c>
      <c r="E6" s="2">
        <v>14.0</v>
      </c>
      <c r="F6" s="73">
        <f t="shared" si="2"/>
        <v>7</v>
      </c>
      <c r="G6" s="2">
        <v>300.0</v>
      </c>
      <c r="H6" s="2">
        <v>50.0</v>
      </c>
      <c r="I6" s="73">
        <f t="shared" si="3"/>
        <v>6</v>
      </c>
      <c r="J6" s="74">
        <v>3.0100502512562812</v>
      </c>
      <c r="K6" s="1">
        <v>0.0</v>
      </c>
      <c r="L6" s="74">
        <v>3.0</v>
      </c>
      <c r="M6" s="59" t="s">
        <v>201</v>
      </c>
      <c r="N6" s="1">
        <f>max(C:C)</f>
        <v>5</v>
      </c>
      <c r="O6" s="1">
        <f>max(F:F)</f>
        <v>53</v>
      </c>
      <c r="P6" s="2">
        <v>100.0</v>
      </c>
    </row>
    <row r="7">
      <c r="A7" s="2">
        <v>1.0</v>
      </c>
      <c r="B7" s="2">
        <v>1.0</v>
      </c>
      <c r="C7" s="73">
        <f t="shared" si="1"/>
        <v>0</v>
      </c>
      <c r="D7" s="2">
        <v>5.0</v>
      </c>
      <c r="E7" s="2">
        <v>15.0</v>
      </c>
      <c r="F7" s="73">
        <f t="shared" si="2"/>
        <v>10</v>
      </c>
      <c r="G7" s="2">
        <v>400.0</v>
      </c>
      <c r="H7" s="2">
        <v>40.0</v>
      </c>
      <c r="I7" s="73">
        <f t="shared" si="3"/>
        <v>10</v>
      </c>
      <c r="J7" s="74">
        <v>4.0</v>
      </c>
      <c r="K7" s="1">
        <v>0.0</v>
      </c>
      <c r="L7" s="74">
        <v>3.0</v>
      </c>
      <c r="M7" s="59" t="s">
        <v>202</v>
      </c>
      <c r="N7" s="1">
        <f t="shared" ref="N7:P7" si="4">N6-N5</f>
        <v>5</v>
      </c>
      <c r="O7" s="1">
        <f t="shared" si="4"/>
        <v>51</v>
      </c>
      <c r="P7" s="1">
        <f t="shared" si="4"/>
        <v>100</v>
      </c>
    </row>
    <row r="8">
      <c r="A8" s="2">
        <v>1.0</v>
      </c>
      <c r="B8" s="2">
        <v>1.0</v>
      </c>
      <c r="C8" s="73">
        <f t="shared" si="1"/>
        <v>0</v>
      </c>
      <c r="D8" s="2">
        <v>7.0</v>
      </c>
      <c r="E8" s="2">
        <v>60.0</v>
      </c>
      <c r="F8" s="73">
        <f t="shared" si="2"/>
        <v>53</v>
      </c>
      <c r="G8" s="2">
        <v>450.0</v>
      </c>
      <c r="H8" s="2">
        <v>50.0</v>
      </c>
      <c r="I8" s="73">
        <f t="shared" si="3"/>
        <v>9</v>
      </c>
      <c r="J8" s="74">
        <v>4.0</v>
      </c>
      <c r="K8" s="1">
        <v>0.0</v>
      </c>
      <c r="L8" s="74">
        <v>3.0</v>
      </c>
      <c r="M8" s="59" t="s">
        <v>203</v>
      </c>
      <c r="N8" s="1">
        <f>VAR(C:C)</f>
        <v>1.459607843</v>
      </c>
      <c r="O8" s="1">
        <f>var(F:F)</f>
        <v>166.6501961</v>
      </c>
      <c r="P8" s="1">
        <f>var(J:J)</f>
        <v>302.7387015</v>
      </c>
    </row>
    <row r="9">
      <c r="A9" s="2">
        <v>3.0</v>
      </c>
      <c r="B9" s="2">
        <v>2.0</v>
      </c>
      <c r="C9" s="73">
        <f t="shared" si="1"/>
        <v>1</v>
      </c>
      <c r="D9" s="2">
        <v>10.0</v>
      </c>
      <c r="E9" s="2">
        <v>60.0</v>
      </c>
      <c r="F9" s="73">
        <f t="shared" si="2"/>
        <v>50</v>
      </c>
      <c r="G9" s="2">
        <v>1000.0</v>
      </c>
      <c r="H9" s="2">
        <v>35.0</v>
      </c>
      <c r="I9" s="73">
        <f t="shared" si="3"/>
        <v>28.57142857</v>
      </c>
      <c r="J9" s="74">
        <v>4.0</v>
      </c>
      <c r="K9" s="1">
        <v>0.0</v>
      </c>
      <c r="L9" s="74">
        <v>3.0</v>
      </c>
      <c r="M9" s="59" t="s">
        <v>204</v>
      </c>
      <c r="N9" s="1">
        <f>stdev(C:C)</f>
        <v>1.208142311</v>
      </c>
      <c r="O9" s="1">
        <f>stdev(F:F)</f>
        <v>12.90930657</v>
      </c>
      <c r="P9" s="1">
        <f>stdev(J:J)</f>
        <v>17.39938796</v>
      </c>
    </row>
    <row r="10">
      <c r="A10" s="2">
        <v>2.0</v>
      </c>
      <c r="B10" s="2">
        <v>1.0</v>
      </c>
      <c r="C10" s="73">
        <f t="shared" si="1"/>
        <v>1</v>
      </c>
      <c r="D10" s="2">
        <v>4.0</v>
      </c>
      <c r="E10" s="2">
        <v>8.0</v>
      </c>
      <c r="F10" s="73">
        <f t="shared" si="2"/>
        <v>4</v>
      </c>
      <c r="G10" s="2">
        <v>1000.0</v>
      </c>
      <c r="H10" s="2">
        <v>30.0</v>
      </c>
      <c r="I10" s="73">
        <f t="shared" si="3"/>
        <v>33.33333333</v>
      </c>
      <c r="J10" s="74">
        <v>4.3478260869565215</v>
      </c>
      <c r="K10" s="1">
        <v>0.0</v>
      </c>
      <c r="L10" s="74">
        <v>3.0</v>
      </c>
      <c r="M10" s="59" t="s">
        <v>205</v>
      </c>
      <c r="N10" s="1">
        <f t="shared" ref="N10:P10" si="5">N9/N2</f>
        <v>1.184908805</v>
      </c>
      <c r="O10" s="1">
        <f t="shared" si="5"/>
        <v>0.9156809944</v>
      </c>
      <c r="P10" s="1">
        <f t="shared" si="5"/>
        <v>1.143844398</v>
      </c>
    </row>
    <row r="11">
      <c r="A11" s="2">
        <v>2.0</v>
      </c>
      <c r="B11" s="2">
        <v>2.0</v>
      </c>
      <c r="C11" s="73">
        <f t="shared" si="1"/>
        <v>0</v>
      </c>
      <c r="D11" s="2">
        <v>7.0</v>
      </c>
      <c r="E11" s="2">
        <v>20.0</v>
      </c>
      <c r="F11" s="73">
        <f t="shared" si="2"/>
        <v>13</v>
      </c>
      <c r="G11" s="2">
        <v>200.0</v>
      </c>
      <c r="H11" s="2">
        <v>30.0</v>
      </c>
      <c r="I11" s="73">
        <f t="shared" si="3"/>
        <v>6.666666667</v>
      </c>
      <c r="J11" s="74">
        <v>5.0</v>
      </c>
      <c r="K11" s="1">
        <v>0.0</v>
      </c>
      <c r="L11" s="74">
        <v>3.0</v>
      </c>
      <c r="M11" s="23" t="s">
        <v>206</v>
      </c>
      <c r="N11" s="1">
        <f>_xlfn.QUARTILE.EXC(C:C,1)</f>
        <v>0</v>
      </c>
      <c r="O11" s="1">
        <f>_xlfn.QUARTILE.EXC(F:F,1)</f>
        <v>4</v>
      </c>
      <c r="P11" s="1">
        <f>_xlfn.QUARTILE.EXC(J:J,1)</f>
        <v>6</v>
      </c>
    </row>
    <row r="12">
      <c r="A12" s="2">
        <v>1.0</v>
      </c>
      <c r="B12" s="2">
        <v>1.0</v>
      </c>
      <c r="C12" s="73">
        <f t="shared" si="1"/>
        <v>0</v>
      </c>
      <c r="D12" s="2">
        <v>3.0</v>
      </c>
      <c r="E12" s="2">
        <v>0.0</v>
      </c>
      <c r="F12" s="73">
        <f t="shared" si="2"/>
        <v>3</v>
      </c>
      <c r="G12" s="2">
        <v>200.0</v>
      </c>
      <c r="H12" s="2">
        <v>30.0</v>
      </c>
      <c r="I12" s="73">
        <f t="shared" si="3"/>
        <v>6.666666667</v>
      </c>
      <c r="J12" s="74">
        <v>6.0</v>
      </c>
      <c r="K12" s="1">
        <v>0.0</v>
      </c>
      <c r="L12" s="74">
        <v>4.0</v>
      </c>
      <c r="M12" s="23" t="s">
        <v>207</v>
      </c>
      <c r="N12" s="1">
        <f>_xlfn.QUARTILE.EXC(C:C,3)</f>
        <v>2</v>
      </c>
      <c r="O12" s="1">
        <f>_xlfn.QUARTILE.EXC(F:F,3)</f>
        <v>20</v>
      </c>
      <c r="P12" s="1">
        <f>_xlfn.QUARTILE.EXC(J:J,3)</f>
        <v>20</v>
      </c>
    </row>
    <row r="13">
      <c r="A13" s="2">
        <v>0.0</v>
      </c>
      <c r="B13" s="2">
        <v>0.0</v>
      </c>
      <c r="C13" s="73">
        <f t="shared" si="1"/>
        <v>0</v>
      </c>
      <c r="D13" s="2">
        <v>3.0</v>
      </c>
      <c r="E13" s="2">
        <v>0.0</v>
      </c>
      <c r="F13" s="73">
        <f t="shared" si="2"/>
        <v>3</v>
      </c>
      <c r="G13" s="2">
        <v>50.0</v>
      </c>
      <c r="H13" s="2">
        <v>0.0</v>
      </c>
      <c r="I13" s="73"/>
      <c r="J13" s="74">
        <v>6.0</v>
      </c>
      <c r="K13" s="1">
        <v>0.0</v>
      </c>
      <c r="L13" s="74">
        <v>4.0</v>
      </c>
      <c r="M13" s="61" t="s">
        <v>208</v>
      </c>
      <c r="N13" s="1">
        <f t="shared" ref="N13:P13" si="6">N12-N11</f>
        <v>2</v>
      </c>
      <c r="O13" s="1">
        <f t="shared" si="6"/>
        <v>16</v>
      </c>
      <c r="P13" s="1">
        <f t="shared" si="6"/>
        <v>14</v>
      </c>
    </row>
    <row r="14">
      <c r="A14" s="2">
        <v>2.0</v>
      </c>
      <c r="B14" s="2">
        <v>1.0</v>
      </c>
      <c r="C14" s="73">
        <f t="shared" si="1"/>
        <v>1</v>
      </c>
      <c r="D14" s="2">
        <v>7.0</v>
      </c>
      <c r="E14" s="2">
        <v>24.0</v>
      </c>
      <c r="F14" s="73">
        <f t="shared" si="2"/>
        <v>17</v>
      </c>
      <c r="G14" s="2">
        <v>200.0</v>
      </c>
      <c r="H14" s="2">
        <v>30.0</v>
      </c>
      <c r="I14" s="73">
        <f t="shared" ref="I14:I52" si="8">G14/H14</f>
        <v>6.666666667</v>
      </c>
      <c r="J14" s="74">
        <v>6.0</v>
      </c>
      <c r="K14" s="1">
        <v>0.0</v>
      </c>
      <c r="L14" s="74">
        <v>4.0</v>
      </c>
      <c r="M14" s="23" t="s">
        <v>210</v>
      </c>
      <c r="N14" s="1">
        <f t="shared" ref="N14:P14" si="7">N11-(1.5*N13)</f>
        <v>-3</v>
      </c>
      <c r="O14" s="1">
        <f t="shared" si="7"/>
        <v>-20</v>
      </c>
      <c r="P14" s="1">
        <f t="shared" si="7"/>
        <v>-15</v>
      </c>
    </row>
    <row r="15">
      <c r="A15" s="2">
        <v>3.0</v>
      </c>
      <c r="B15" s="2">
        <v>2.0</v>
      </c>
      <c r="C15" s="73">
        <f t="shared" si="1"/>
        <v>1</v>
      </c>
      <c r="D15" s="2">
        <v>7.0</v>
      </c>
      <c r="E15" s="2">
        <v>40.0</v>
      </c>
      <c r="F15" s="73">
        <f t="shared" si="2"/>
        <v>33</v>
      </c>
      <c r="G15" s="2">
        <v>300.0</v>
      </c>
      <c r="H15" s="2">
        <v>50.0</v>
      </c>
      <c r="I15" s="73">
        <f t="shared" si="8"/>
        <v>6</v>
      </c>
      <c r="J15" s="74">
        <v>6.666666666666667</v>
      </c>
      <c r="K15" s="1">
        <v>0.0</v>
      </c>
      <c r="L15" s="74">
        <v>4.0</v>
      </c>
      <c r="M15" s="23" t="s">
        <v>211</v>
      </c>
      <c r="N15" s="1">
        <f t="shared" ref="N15:P15" si="9">N12+(1.5*N13)</f>
        <v>5</v>
      </c>
      <c r="O15" s="1">
        <f t="shared" si="9"/>
        <v>44</v>
      </c>
      <c r="P15" s="1">
        <f t="shared" si="9"/>
        <v>41</v>
      </c>
    </row>
    <row r="16">
      <c r="A16" s="2">
        <v>1.0</v>
      </c>
      <c r="B16" s="2">
        <v>1.0</v>
      </c>
      <c r="C16" s="73">
        <f t="shared" si="1"/>
        <v>0</v>
      </c>
      <c r="D16" s="2">
        <v>3.0</v>
      </c>
      <c r="E16" s="2">
        <v>14.0</v>
      </c>
      <c r="F16" s="73">
        <f t="shared" si="2"/>
        <v>11</v>
      </c>
      <c r="G16" s="2">
        <v>600.0</v>
      </c>
      <c r="H16" s="2">
        <v>35.0</v>
      </c>
      <c r="I16" s="73">
        <f t="shared" si="8"/>
        <v>17.14285714</v>
      </c>
      <c r="J16" s="74">
        <v>6.666666666666667</v>
      </c>
      <c r="K16" s="1">
        <v>0.0</v>
      </c>
      <c r="L16" s="74">
        <v>5.0</v>
      </c>
      <c r="M16" s="62" t="s">
        <v>212</v>
      </c>
      <c r="N16" s="2" t="s">
        <v>93</v>
      </c>
      <c r="O16" s="2" t="s">
        <v>232</v>
      </c>
      <c r="P16" s="75" t="s">
        <v>233</v>
      </c>
      <c r="Q16" s="76"/>
    </row>
    <row r="17">
      <c r="A17" s="2">
        <v>2.0</v>
      </c>
      <c r="B17" s="2">
        <v>1.0</v>
      </c>
      <c r="C17" s="73">
        <f t="shared" si="1"/>
        <v>1</v>
      </c>
      <c r="D17" s="2">
        <v>30.0</v>
      </c>
      <c r="E17" s="2">
        <v>60.0</v>
      </c>
      <c r="F17" s="73">
        <f t="shared" si="2"/>
        <v>30</v>
      </c>
      <c r="G17" s="2">
        <v>500.0</v>
      </c>
      <c r="H17" s="2">
        <v>50.0</v>
      </c>
      <c r="I17" s="73">
        <f t="shared" si="8"/>
        <v>10</v>
      </c>
      <c r="J17" s="74">
        <v>6.666666666666667</v>
      </c>
      <c r="K17" s="1">
        <v>0.0</v>
      </c>
      <c r="L17" s="74">
        <v>7.0</v>
      </c>
      <c r="M17" s="64" t="s">
        <v>218</v>
      </c>
      <c r="N17" s="1">
        <f>AVERAGE(K2:K52)</f>
        <v>1.019607843</v>
      </c>
      <c r="O17" s="1">
        <f>AVERAGE(L2:L49)</f>
        <v>11.72916667</v>
      </c>
      <c r="P17" s="1">
        <f>AVERAGE(J2:J48)</f>
        <v>11.53750294</v>
      </c>
      <c r="Q17" s="76"/>
    </row>
    <row r="18">
      <c r="A18" s="2">
        <v>0.0</v>
      </c>
      <c r="B18" s="2">
        <v>1.0</v>
      </c>
      <c r="C18" s="73">
        <f t="shared" si="1"/>
        <v>1</v>
      </c>
      <c r="D18" s="2">
        <v>7.0</v>
      </c>
      <c r="E18" s="2">
        <v>30.0</v>
      </c>
      <c r="F18" s="73">
        <f t="shared" si="2"/>
        <v>23</v>
      </c>
      <c r="G18" s="2">
        <v>1000.0</v>
      </c>
      <c r="H18" s="2">
        <v>50.0</v>
      </c>
      <c r="I18" s="73">
        <f t="shared" si="8"/>
        <v>20</v>
      </c>
      <c r="J18" s="74">
        <v>6.666666666666667</v>
      </c>
      <c r="K18" s="1">
        <v>0.0</v>
      </c>
      <c r="L18" s="74">
        <v>7.0</v>
      </c>
      <c r="M18" s="64" t="s">
        <v>219</v>
      </c>
      <c r="N18" s="34">
        <f>STDEV(K2:K52)</f>
        <v>1.208142311</v>
      </c>
      <c r="O18" s="1">
        <f>stdev(L2:L49)</f>
        <v>8.929367239</v>
      </c>
      <c r="P18" s="1">
        <f>STDEV(J2:J48)</f>
        <v>7.868142059</v>
      </c>
      <c r="Q18" s="76"/>
    </row>
    <row r="19">
      <c r="A19" s="2">
        <v>2.0</v>
      </c>
      <c r="B19" s="2">
        <v>1.0</v>
      </c>
      <c r="C19" s="73">
        <f t="shared" si="1"/>
        <v>1</v>
      </c>
      <c r="D19" s="2">
        <v>5.0</v>
      </c>
      <c r="E19" s="2">
        <v>7.0</v>
      </c>
      <c r="F19" s="73">
        <f t="shared" si="2"/>
        <v>2</v>
      </c>
      <c r="G19" s="2">
        <v>100.0</v>
      </c>
      <c r="H19" s="2">
        <v>23.0</v>
      </c>
      <c r="I19" s="73">
        <f t="shared" si="8"/>
        <v>4.347826087</v>
      </c>
      <c r="J19" s="74">
        <v>6.666666666666667</v>
      </c>
      <c r="K19" s="1">
        <v>0.0</v>
      </c>
      <c r="L19" s="74">
        <v>7.0</v>
      </c>
      <c r="M19" s="64"/>
    </row>
    <row r="20">
      <c r="A20" s="2">
        <v>0.0</v>
      </c>
      <c r="B20" s="2">
        <v>0.0</v>
      </c>
      <c r="C20" s="73">
        <f t="shared" si="1"/>
        <v>0</v>
      </c>
      <c r="D20" s="2">
        <v>18.0</v>
      </c>
      <c r="E20" s="2">
        <v>0.0</v>
      </c>
      <c r="F20" s="73">
        <f t="shared" si="2"/>
        <v>18</v>
      </c>
      <c r="G20" s="2">
        <v>1200.0</v>
      </c>
      <c r="H20" s="2">
        <v>60.0</v>
      </c>
      <c r="I20" s="73">
        <f t="shared" si="8"/>
        <v>20</v>
      </c>
      <c r="J20" s="74">
        <v>7.5</v>
      </c>
      <c r="K20" s="1">
        <v>0.0</v>
      </c>
      <c r="L20" s="74">
        <v>7.0</v>
      </c>
    </row>
    <row r="21">
      <c r="A21" s="2">
        <v>3.0</v>
      </c>
      <c r="B21" s="2">
        <v>3.0</v>
      </c>
      <c r="C21" s="73">
        <f t="shared" si="1"/>
        <v>0</v>
      </c>
      <c r="D21" s="2">
        <v>5.0</v>
      </c>
      <c r="E21" s="2">
        <v>0.0</v>
      </c>
      <c r="F21" s="73">
        <f t="shared" si="2"/>
        <v>5</v>
      </c>
      <c r="G21" s="2">
        <v>350.0</v>
      </c>
      <c r="H21" s="2">
        <v>35.0</v>
      </c>
      <c r="I21" s="73">
        <f t="shared" si="8"/>
        <v>10</v>
      </c>
      <c r="J21" s="74">
        <v>7.5</v>
      </c>
      <c r="K21" s="1">
        <v>0.0</v>
      </c>
      <c r="L21" s="74">
        <v>7.0</v>
      </c>
    </row>
    <row r="22">
      <c r="A22" s="2">
        <v>2.0</v>
      </c>
      <c r="B22" s="2">
        <v>1.0</v>
      </c>
      <c r="C22" s="73">
        <f t="shared" si="1"/>
        <v>1</v>
      </c>
      <c r="D22" s="2">
        <v>4.0</v>
      </c>
      <c r="E22" s="2">
        <v>30.0</v>
      </c>
      <c r="F22" s="73">
        <f t="shared" si="2"/>
        <v>26</v>
      </c>
      <c r="G22" s="2">
        <v>500.0</v>
      </c>
      <c r="H22" s="2">
        <v>25.0</v>
      </c>
      <c r="I22" s="73">
        <f t="shared" si="8"/>
        <v>20</v>
      </c>
      <c r="J22" s="74">
        <v>8.0</v>
      </c>
      <c r="K22" s="1">
        <v>0.0</v>
      </c>
      <c r="L22" s="74">
        <v>7.0</v>
      </c>
      <c r="M22" s="77"/>
    </row>
    <row r="23">
      <c r="A23" s="2">
        <v>1.0</v>
      </c>
      <c r="B23" s="2">
        <v>0.0</v>
      </c>
      <c r="C23" s="73">
        <f t="shared" si="1"/>
        <v>1</v>
      </c>
      <c r="D23" s="2">
        <v>5.0</v>
      </c>
      <c r="E23" s="2">
        <v>20.0</v>
      </c>
      <c r="F23" s="73">
        <f t="shared" si="2"/>
        <v>15</v>
      </c>
      <c r="G23" s="2">
        <v>5000.0</v>
      </c>
      <c r="H23" s="2">
        <v>50.0</v>
      </c>
      <c r="I23" s="73">
        <f t="shared" si="8"/>
        <v>100</v>
      </c>
      <c r="J23" s="74">
        <v>9.0</v>
      </c>
      <c r="K23" s="1">
        <v>0.0</v>
      </c>
      <c r="L23" s="74">
        <v>8.0</v>
      </c>
    </row>
    <row r="24">
      <c r="A24" s="2">
        <v>5.0</v>
      </c>
      <c r="B24" s="2">
        <v>1.0</v>
      </c>
      <c r="C24" s="73">
        <f t="shared" si="1"/>
        <v>4</v>
      </c>
      <c r="D24" s="2">
        <v>10.0</v>
      </c>
      <c r="E24" s="2">
        <v>25.0</v>
      </c>
      <c r="F24" s="73">
        <f t="shared" si="2"/>
        <v>15</v>
      </c>
      <c r="G24" s="2">
        <v>200.0</v>
      </c>
      <c r="H24" s="2">
        <v>30.0</v>
      </c>
      <c r="I24" s="73">
        <f t="shared" si="8"/>
        <v>6.666666667</v>
      </c>
      <c r="J24" s="74">
        <v>10.0</v>
      </c>
      <c r="K24" s="1">
        <v>1.0</v>
      </c>
      <c r="L24" s="74">
        <v>10.0</v>
      </c>
    </row>
    <row r="25">
      <c r="A25" s="2">
        <v>1.0</v>
      </c>
      <c r="B25" s="2">
        <v>1.0</v>
      </c>
      <c r="C25" s="73">
        <f t="shared" si="1"/>
        <v>0</v>
      </c>
      <c r="D25" s="2">
        <v>10.0</v>
      </c>
      <c r="E25" s="2">
        <v>0.0</v>
      </c>
      <c r="F25" s="73">
        <f t="shared" si="2"/>
        <v>10</v>
      </c>
      <c r="G25" s="2">
        <v>400.0</v>
      </c>
      <c r="H25" s="2">
        <v>50.0</v>
      </c>
      <c r="I25" s="73">
        <f t="shared" si="8"/>
        <v>8</v>
      </c>
      <c r="J25" s="74">
        <v>10.0</v>
      </c>
      <c r="K25" s="1">
        <v>1.0</v>
      </c>
      <c r="L25" s="74">
        <v>10.0</v>
      </c>
    </row>
    <row r="26">
      <c r="A26" s="2">
        <v>2.0</v>
      </c>
      <c r="B26" s="2">
        <v>1.0</v>
      </c>
      <c r="C26" s="73">
        <f t="shared" si="1"/>
        <v>1</v>
      </c>
      <c r="D26" s="2">
        <v>7.0</v>
      </c>
      <c r="E26" s="2">
        <v>0.0</v>
      </c>
      <c r="F26" s="73">
        <f t="shared" si="2"/>
        <v>7</v>
      </c>
      <c r="G26" s="2">
        <v>300.0</v>
      </c>
      <c r="H26" s="2">
        <v>20.0</v>
      </c>
      <c r="I26" s="73">
        <f t="shared" si="8"/>
        <v>15</v>
      </c>
      <c r="J26" s="74">
        <v>10.0</v>
      </c>
      <c r="K26" s="1">
        <v>1.0</v>
      </c>
      <c r="L26" s="74">
        <v>10.0</v>
      </c>
    </row>
    <row r="27">
      <c r="A27" s="2">
        <v>1.0</v>
      </c>
      <c r="B27" s="2">
        <v>1.0</v>
      </c>
      <c r="C27" s="73">
        <f t="shared" si="1"/>
        <v>0</v>
      </c>
      <c r="D27" s="2">
        <v>3.0</v>
      </c>
      <c r="E27" s="2">
        <v>0.0</v>
      </c>
      <c r="F27" s="73">
        <f t="shared" si="2"/>
        <v>3</v>
      </c>
      <c r="G27" s="2">
        <v>1000.0</v>
      </c>
      <c r="H27" s="2">
        <v>60.0</v>
      </c>
      <c r="I27" s="73">
        <f t="shared" si="8"/>
        <v>16.66666667</v>
      </c>
      <c r="J27" s="74">
        <v>10.0</v>
      </c>
      <c r="K27" s="1">
        <v>1.0</v>
      </c>
      <c r="L27" s="74">
        <v>10.0</v>
      </c>
    </row>
    <row r="28">
      <c r="A28" s="2">
        <v>3.0</v>
      </c>
      <c r="B28" s="2">
        <v>1.0</v>
      </c>
      <c r="C28" s="73">
        <f t="shared" si="1"/>
        <v>2</v>
      </c>
      <c r="D28" s="2">
        <v>5.0</v>
      </c>
      <c r="E28" s="2">
        <v>30.0</v>
      </c>
      <c r="F28" s="73">
        <f t="shared" si="2"/>
        <v>25</v>
      </c>
      <c r="G28" s="2">
        <v>200.0</v>
      </c>
      <c r="H28" s="2">
        <v>50.0</v>
      </c>
      <c r="I28" s="73">
        <f t="shared" si="8"/>
        <v>4</v>
      </c>
      <c r="J28" s="74">
        <v>10.0</v>
      </c>
      <c r="K28" s="1">
        <v>1.0</v>
      </c>
      <c r="L28" s="74">
        <v>11.0</v>
      </c>
    </row>
    <row r="29">
      <c r="A29" s="2">
        <v>2.0</v>
      </c>
      <c r="B29" s="2">
        <v>2.0</v>
      </c>
      <c r="C29" s="73">
        <f t="shared" si="1"/>
        <v>0</v>
      </c>
      <c r="D29" s="2">
        <v>3.0</v>
      </c>
      <c r="E29" s="2">
        <v>15.0</v>
      </c>
      <c r="F29" s="73">
        <f t="shared" si="2"/>
        <v>12</v>
      </c>
      <c r="G29" s="2">
        <v>500.0</v>
      </c>
      <c r="H29" s="2">
        <v>40.0</v>
      </c>
      <c r="I29" s="73">
        <f t="shared" si="8"/>
        <v>12.5</v>
      </c>
      <c r="J29" s="74">
        <v>10.0</v>
      </c>
      <c r="K29" s="1">
        <v>1.0</v>
      </c>
      <c r="L29" s="74">
        <v>11.0</v>
      </c>
      <c r="R29" s="2">
        <v>1.0</v>
      </c>
    </row>
    <row r="30">
      <c r="A30" s="2">
        <v>2.0</v>
      </c>
      <c r="B30" s="2">
        <v>1.0</v>
      </c>
      <c r="C30" s="73">
        <f t="shared" si="1"/>
        <v>1</v>
      </c>
      <c r="D30" s="2">
        <v>7.0</v>
      </c>
      <c r="E30" s="2">
        <v>0.0</v>
      </c>
      <c r="F30" s="73">
        <f t="shared" si="2"/>
        <v>7</v>
      </c>
      <c r="G30" s="2">
        <v>1000.0</v>
      </c>
      <c r="H30" s="2">
        <v>100.0</v>
      </c>
      <c r="I30" s="73">
        <f t="shared" si="8"/>
        <v>10</v>
      </c>
      <c r="J30" s="74">
        <v>10.0</v>
      </c>
      <c r="K30" s="1">
        <v>1.0</v>
      </c>
      <c r="L30" s="74">
        <v>11.0</v>
      </c>
      <c r="R30" s="58" t="s">
        <v>197</v>
      </c>
      <c r="S30" s="1">
        <v>1.0196078431372548</v>
      </c>
    </row>
    <row r="31">
      <c r="A31" s="2">
        <v>4.0</v>
      </c>
      <c r="B31" s="2">
        <v>3.0</v>
      </c>
      <c r="C31" s="73">
        <f t="shared" si="1"/>
        <v>1</v>
      </c>
      <c r="D31" s="2">
        <v>4.0</v>
      </c>
      <c r="E31" s="2">
        <v>0.0</v>
      </c>
      <c r="F31" s="73">
        <f t="shared" si="2"/>
        <v>4</v>
      </c>
      <c r="G31" s="2">
        <v>500.0</v>
      </c>
      <c r="H31" s="2">
        <v>40.0</v>
      </c>
      <c r="I31" s="73">
        <f t="shared" si="8"/>
        <v>12.5</v>
      </c>
      <c r="J31" s="74">
        <v>12.0</v>
      </c>
      <c r="K31" s="1">
        <v>1.0</v>
      </c>
      <c r="L31" s="74">
        <v>12.0</v>
      </c>
      <c r="R31" s="58" t="s">
        <v>198</v>
      </c>
      <c r="S31" s="1">
        <v>1.0</v>
      </c>
    </row>
    <row r="32">
      <c r="A32" s="2">
        <v>2.0</v>
      </c>
      <c r="B32" s="2">
        <v>4.0</v>
      </c>
      <c r="C32" s="73">
        <f t="shared" si="1"/>
        <v>2</v>
      </c>
      <c r="D32" s="2">
        <v>4.0</v>
      </c>
      <c r="E32" s="2">
        <v>14.0</v>
      </c>
      <c r="F32" s="73">
        <f t="shared" si="2"/>
        <v>10</v>
      </c>
      <c r="G32" s="2">
        <v>200.0</v>
      </c>
      <c r="H32" s="2">
        <v>50.0</v>
      </c>
      <c r="I32" s="73">
        <f t="shared" si="8"/>
        <v>4</v>
      </c>
      <c r="J32" s="74">
        <v>12.5</v>
      </c>
      <c r="K32" s="1">
        <v>1.0</v>
      </c>
      <c r="L32" s="74">
        <v>12.0</v>
      </c>
      <c r="R32" s="58" t="s">
        <v>199</v>
      </c>
      <c r="S32" s="1">
        <v>0.0</v>
      </c>
    </row>
    <row r="33">
      <c r="A33" s="2">
        <v>2.0</v>
      </c>
      <c r="B33" s="2">
        <v>0.0</v>
      </c>
      <c r="C33" s="73">
        <f t="shared" si="1"/>
        <v>2</v>
      </c>
      <c r="D33" s="2">
        <v>4.0</v>
      </c>
      <c r="E33" s="2">
        <v>14.0</v>
      </c>
      <c r="F33" s="73">
        <f t="shared" si="2"/>
        <v>10</v>
      </c>
      <c r="G33" s="2">
        <v>200.0</v>
      </c>
      <c r="H33" s="2">
        <v>30.0</v>
      </c>
      <c r="I33" s="73">
        <f t="shared" si="8"/>
        <v>6.666666667</v>
      </c>
      <c r="J33" s="74">
        <v>12.5</v>
      </c>
      <c r="K33" s="1">
        <v>1.0</v>
      </c>
      <c r="L33" s="74">
        <v>13.0</v>
      </c>
      <c r="R33" s="59" t="s">
        <v>200</v>
      </c>
      <c r="S33" s="1">
        <v>0.0</v>
      </c>
    </row>
    <row r="34">
      <c r="A34" s="2">
        <v>0.0</v>
      </c>
      <c r="B34" s="2">
        <v>2.0</v>
      </c>
      <c r="C34" s="73">
        <f t="shared" si="1"/>
        <v>2</v>
      </c>
      <c r="D34" s="2">
        <v>4.0</v>
      </c>
      <c r="E34" s="2">
        <v>0.0</v>
      </c>
      <c r="F34" s="73">
        <f t="shared" si="2"/>
        <v>4</v>
      </c>
      <c r="G34" s="2">
        <v>800.0</v>
      </c>
      <c r="H34" s="2">
        <v>30.0</v>
      </c>
      <c r="I34" s="73">
        <f t="shared" si="8"/>
        <v>26.66666667</v>
      </c>
      <c r="J34" s="74">
        <v>15.0</v>
      </c>
      <c r="K34" s="1">
        <v>1.0</v>
      </c>
      <c r="L34" s="74">
        <v>13.0</v>
      </c>
      <c r="R34" s="59" t="s">
        <v>201</v>
      </c>
      <c r="S34" s="1">
        <v>5.0</v>
      </c>
    </row>
    <row r="35">
      <c r="A35" s="2">
        <v>1.0</v>
      </c>
      <c r="B35" s="2">
        <v>1.0</v>
      </c>
      <c r="C35" s="73">
        <f t="shared" si="1"/>
        <v>0</v>
      </c>
      <c r="D35" s="2">
        <v>7.0</v>
      </c>
      <c r="E35" s="2">
        <v>60.0</v>
      </c>
      <c r="F35" s="73">
        <f t="shared" si="2"/>
        <v>53</v>
      </c>
      <c r="G35" s="2">
        <v>500.0</v>
      </c>
      <c r="H35" s="2">
        <v>30.0</v>
      </c>
      <c r="I35" s="73">
        <f t="shared" si="8"/>
        <v>16.66666667</v>
      </c>
      <c r="J35" s="74">
        <v>16.666666666666668</v>
      </c>
      <c r="K35" s="1">
        <v>1.0</v>
      </c>
      <c r="L35" s="74">
        <v>15.0</v>
      </c>
      <c r="R35" s="59" t="s">
        <v>202</v>
      </c>
      <c r="S35" s="1">
        <v>5.0</v>
      </c>
    </row>
    <row r="36">
      <c r="A36" s="2">
        <v>15.0</v>
      </c>
      <c r="B36" s="2">
        <v>10.0</v>
      </c>
      <c r="C36" s="73">
        <f t="shared" si="1"/>
        <v>5</v>
      </c>
      <c r="D36" s="2">
        <v>2.0</v>
      </c>
      <c r="E36" s="2">
        <v>0.0</v>
      </c>
      <c r="F36" s="73">
        <f t="shared" si="2"/>
        <v>2</v>
      </c>
      <c r="G36" s="2">
        <v>600.0</v>
      </c>
      <c r="H36" s="2">
        <v>30.0</v>
      </c>
      <c r="I36" s="73">
        <f t="shared" si="8"/>
        <v>20</v>
      </c>
      <c r="J36" s="74">
        <v>16.666666666666668</v>
      </c>
      <c r="K36" s="1">
        <v>1.0</v>
      </c>
      <c r="L36" s="74">
        <v>15.0</v>
      </c>
      <c r="R36" s="59" t="s">
        <v>203</v>
      </c>
      <c r="S36" s="1">
        <v>1.459607843137255</v>
      </c>
    </row>
    <row r="37">
      <c r="A37" s="2">
        <v>3.0</v>
      </c>
      <c r="B37" s="2">
        <v>1.0</v>
      </c>
      <c r="C37" s="73">
        <f t="shared" si="1"/>
        <v>2</v>
      </c>
      <c r="D37" s="2">
        <v>7.0</v>
      </c>
      <c r="E37" s="2">
        <v>0.0</v>
      </c>
      <c r="F37" s="73">
        <f t="shared" si="2"/>
        <v>7</v>
      </c>
      <c r="G37" s="2">
        <v>150.0</v>
      </c>
      <c r="H37" s="2">
        <v>30.0</v>
      </c>
      <c r="I37" s="73">
        <f t="shared" si="8"/>
        <v>5</v>
      </c>
      <c r="J37" s="74">
        <v>16.666666666666668</v>
      </c>
      <c r="K37" s="1">
        <v>1.0</v>
      </c>
      <c r="L37" s="74">
        <v>16.0</v>
      </c>
      <c r="R37" s="59" t="s">
        <v>204</v>
      </c>
      <c r="S37" s="1">
        <v>1.2081423107967268</v>
      </c>
    </row>
    <row r="38">
      <c r="A38" s="2">
        <v>2.0</v>
      </c>
      <c r="B38" s="2">
        <v>1.0</v>
      </c>
      <c r="C38" s="73">
        <f t="shared" si="1"/>
        <v>1</v>
      </c>
      <c r="D38" s="2">
        <v>7.0</v>
      </c>
      <c r="E38" s="2">
        <v>20.0</v>
      </c>
      <c r="F38" s="73">
        <f t="shared" si="2"/>
        <v>13</v>
      </c>
      <c r="G38" s="2">
        <v>1000.0</v>
      </c>
      <c r="H38" s="2">
        <v>60.0</v>
      </c>
      <c r="I38" s="73">
        <f t="shared" si="8"/>
        <v>16.66666667</v>
      </c>
      <c r="J38" s="74">
        <v>17.142857142857142</v>
      </c>
      <c r="K38" s="1">
        <v>1.0</v>
      </c>
      <c r="L38" s="74">
        <v>17.0</v>
      </c>
      <c r="R38" s="59" t="s">
        <v>205</v>
      </c>
      <c r="S38" s="1">
        <v>1.1849088048198668</v>
      </c>
    </row>
    <row r="39">
      <c r="A39" s="2">
        <v>3.0</v>
      </c>
      <c r="B39" s="2">
        <v>1.0</v>
      </c>
      <c r="C39" s="73">
        <f t="shared" si="1"/>
        <v>2</v>
      </c>
      <c r="D39" s="2">
        <v>20.0</v>
      </c>
      <c r="E39" s="2">
        <v>0.0</v>
      </c>
      <c r="F39" s="73">
        <f t="shared" si="2"/>
        <v>20</v>
      </c>
      <c r="G39" s="2">
        <v>200.0</v>
      </c>
      <c r="H39" s="2">
        <v>50.0</v>
      </c>
      <c r="I39" s="73">
        <f t="shared" si="8"/>
        <v>4</v>
      </c>
      <c r="J39" s="74">
        <v>20.0</v>
      </c>
      <c r="K39" s="1">
        <v>2.0</v>
      </c>
      <c r="L39" s="74">
        <v>18.0</v>
      </c>
      <c r="R39" s="23" t="s">
        <v>206</v>
      </c>
      <c r="S39" s="1">
        <v>0.0</v>
      </c>
    </row>
    <row r="40">
      <c r="A40" s="2">
        <v>6.0</v>
      </c>
      <c r="B40" s="2">
        <v>10.0</v>
      </c>
      <c r="C40" s="73">
        <f t="shared" si="1"/>
        <v>4</v>
      </c>
      <c r="D40" s="2">
        <v>7.0</v>
      </c>
      <c r="E40" s="2">
        <v>30.0</v>
      </c>
      <c r="F40" s="73">
        <f t="shared" si="2"/>
        <v>23</v>
      </c>
      <c r="G40" s="2">
        <v>100.0</v>
      </c>
      <c r="H40" s="2">
        <v>100.0</v>
      </c>
      <c r="I40" s="73">
        <f t="shared" si="8"/>
        <v>1</v>
      </c>
      <c r="J40" s="74">
        <v>20.0</v>
      </c>
      <c r="K40" s="1">
        <v>2.0</v>
      </c>
      <c r="L40" s="74">
        <v>20.0</v>
      </c>
      <c r="R40" s="23" t="s">
        <v>207</v>
      </c>
      <c r="S40" s="1">
        <v>2.0</v>
      </c>
    </row>
    <row r="41">
      <c r="A41" s="2">
        <v>1.0</v>
      </c>
      <c r="B41" s="2">
        <v>1.0</v>
      </c>
      <c r="C41" s="73">
        <f t="shared" si="1"/>
        <v>0</v>
      </c>
      <c r="D41" s="2">
        <v>4.0</v>
      </c>
      <c r="E41" s="2">
        <v>15.0</v>
      </c>
      <c r="F41" s="73">
        <f t="shared" si="2"/>
        <v>11</v>
      </c>
      <c r="G41" s="2">
        <v>100.0</v>
      </c>
      <c r="H41" s="2">
        <v>35.0</v>
      </c>
      <c r="I41" s="73">
        <f t="shared" si="8"/>
        <v>2.857142857</v>
      </c>
      <c r="J41" s="74">
        <v>20.0</v>
      </c>
      <c r="K41" s="1">
        <v>2.0</v>
      </c>
      <c r="L41" s="74">
        <v>20.0</v>
      </c>
      <c r="R41" s="61" t="s">
        <v>208</v>
      </c>
      <c r="S41" s="1">
        <v>2.0</v>
      </c>
    </row>
    <row r="42">
      <c r="A42" s="2">
        <v>0.0</v>
      </c>
      <c r="B42" s="2">
        <v>0.0</v>
      </c>
      <c r="C42" s="73">
        <f t="shared" si="1"/>
        <v>0</v>
      </c>
      <c r="D42" s="2">
        <v>3.0</v>
      </c>
      <c r="E42" s="2">
        <v>0.0</v>
      </c>
      <c r="F42" s="73">
        <f t="shared" si="2"/>
        <v>3</v>
      </c>
      <c r="G42" s="2">
        <v>300.0</v>
      </c>
      <c r="H42" s="2">
        <v>50.0</v>
      </c>
      <c r="I42" s="73">
        <f t="shared" si="8"/>
        <v>6</v>
      </c>
      <c r="J42" s="74">
        <v>20.0</v>
      </c>
      <c r="K42" s="1">
        <v>2.0</v>
      </c>
      <c r="L42" s="74">
        <v>23.0</v>
      </c>
      <c r="R42" s="23" t="s">
        <v>210</v>
      </c>
      <c r="S42" s="1">
        <v>-3.0</v>
      </c>
    </row>
    <row r="43">
      <c r="A43" s="2">
        <v>1.0</v>
      </c>
      <c r="B43" s="2">
        <v>1.0</v>
      </c>
      <c r="C43" s="73">
        <f t="shared" si="1"/>
        <v>0</v>
      </c>
      <c r="D43" s="2">
        <v>7.0</v>
      </c>
      <c r="E43" s="2">
        <v>15.0</v>
      </c>
      <c r="F43" s="73">
        <f t="shared" si="2"/>
        <v>8</v>
      </c>
      <c r="G43" s="2">
        <v>300.0</v>
      </c>
      <c r="H43" s="2">
        <v>40.0</v>
      </c>
      <c r="I43" s="73">
        <f t="shared" si="8"/>
        <v>7.5</v>
      </c>
      <c r="J43" s="74">
        <v>20.0</v>
      </c>
      <c r="K43" s="1">
        <v>2.0</v>
      </c>
      <c r="L43" s="74">
        <v>23.0</v>
      </c>
      <c r="R43" s="23" t="s">
        <v>211</v>
      </c>
      <c r="S43" s="1">
        <v>5.0</v>
      </c>
    </row>
    <row r="44">
      <c r="A44" s="2">
        <v>3.0</v>
      </c>
      <c r="B44" s="2">
        <v>1.0</v>
      </c>
      <c r="C44" s="73">
        <f t="shared" si="1"/>
        <v>2</v>
      </c>
      <c r="D44" s="2">
        <v>7.0</v>
      </c>
      <c r="E44" s="2">
        <v>30.0</v>
      </c>
      <c r="F44" s="73">
        <f t="shared" si="2"/>
        <v>23</v>
      </c>
      <c r="G44" s="2">
        <v>200.0</v>
      </c>
      <c r="H44" s="2">
        <v>20.0</v>
      </c>
      <c r="I44" s="73">
        <f t="shared" si="8"/>
        <v>10</v>
      </c>
      <c r="J44" s="74">
        <v>25.0</v>
      </c>
      <c r="K44" s="1">
        <v>2.0</v>
      </c>
      <c r="L44" s="74">
        <v>23.0</v>
      </c>
      <c r="R44" s="62" t="s">
        <v>212</v>
      </c>
      <c r="S44" s="67" t="s">
        <v>93</v>
      </c>
    </row>
    <row r="45">
      <c r="A45" s="2">
        <v>2.0</v>
      </c>
      <c r="B45" s="2">
        <v>2.0</v>
      </c>
      <c r="C45" s="73">
        <f t="shared" si="1"/>
        <v>0</v>
      </c>
      <c r="D45" s="2">
        <v>4.0</v>
      </c>
      <c r="E45" s="2">
        <v>0.0</v>
      </c>
      <c r="F45" s="73">
        <f t="shared" si="2"/>
        <v>4</v>
      </c>
      <c r="G45" s="2"/>
      <c r="H45" s="2">
        <v>20.0</v>
      </c>
      <c r="I45" s="73">
        <f t="shared" si="8"/>
        <v>0</v>
      </c>
      <c r="J45" s="74">
        <v>25.0</v>
      </c>
      <c r="K45" s="1">
        <v>2.0</v>
      </c>
      <c r="L45" s="74">
        <v>25.0</v>
      </c>
      <c r="R45" s="64" t="s">
        <v>218</v>
      </c>
      <c r="S45" s="1">
        <v>1.0196078431372548</v>
      </c>
    </row>
    <row r="46">
      <c r="A46" s="2">
        <v>1.0</v>
      </c>
      <c r="B46" s="2">
        <v>1.0</v>
      </c>
      <c r="C46" s="73">
        <f t="shared" si="1"/>
        <v>0</v>
      </c>
      <c r="D46" s="2">
        <v>1.0</v>
      </c>
      <c r="E46" s="2">
        <v>4.0</v>
      </c>
      <c r="F46" s="73">
        <f t="shared" si="2"/>
        <v>3</v>
      </c>
      <c r="G46" s="2">
        <v>1500.0</v>
      </c>
      <c r="H46" s="2">
        <v>32.0</v>
      </c>
      <c r="I46" s="73">
        <f t="shared" si="8"/>
        <v>46.875</v>
      </c>
      <c r="J46" s="74">
        <v>26.666666666666668</v>
      </c>
      <c r="K46" s="1">
        <v>2.0</v>
      </c>
      <c r="L46" s="74">
        <v>26.0</v>
      </c>
      <c r="R46" s="64" t="s">
        <v>219</v>
      </c>
      <c r="S46" s="1">
        <v>1.208142310796727</v>
      </c>
    </row>
    <row r="47">
      <c r="A47" s="2">
        <v>0.0</v>
      </c>
      <c r="B47" s="2">
        <v>0.0</v>
      </c>
      <c r="C47" s="73">
        <f t="shared" si="1"/>
        <v>0</v>
      </c>
      <c r="D47" s="2">
        <v>3.0</v>
      </c>
      <c r="E47" s="2">
        <v>0.0</v>
      </c>
      <c r="F47" s="73">
        <f t="shared" si="2"/>
        <v>3</v>
      </c>
      <c r="G47" s="2">
        <v>150.0</v>
      </c>
      <c r="H47" s="2">
        <v>50.0</v>
      </c>
      <c r="I47" s="73">
        <f t="shared" si="8"/>
        <v>3</v>
      </c>
      <c r="J47" s="74">
        <v>28.571428571428573</v>
      </c>
      <c r="K47" s="1">
        <v>2.0</v>
      </c>
      <c r="L47" s="74">
        <v>30.0</v>
      </c>
    </row>
    <row r="48">
      <c r="A48" s="2">
        <v>1.0</v>
      </c>
      <c r="B48" s="2">
        <v>1.0</v>
      </c>
      <c r="C48" s="73">
        <f t="shared" si="1"/>
        <v>0</v>
      </c>
      <c r="D48" s="2">
        <v>5.0</v>
      </c>
      <c r="E48" s="2">
        <v>7.0</v>
      </c>
      <c r="F48" s="73">
        <f t="shared" si="2"/>
        <v>2</v>
      </c>
      <c r="G48" s="2">
        <v>500.0</v>
      </c>
      <c r="H48" s="2">
        <v>20.0</v>
      </c>
      <c r="I48" s="73">
        <f t="shared" si="8"/>
        <v>25</v>
      </c>
      <c r="J48" s="74">
        <v>33.333333333333336</v>
      </c>
      <c r="K48" s="1">
        <v>3.0</v>
      </c>
      <c r="L48" s="74">
        <v>33.0</v>
      </c>
    </row>
    <row r="49">
      <c r="A49" s="2">
        <v>1.0</v>
      </c>
      <c r="B49" s="2">
        <v>1.0</v>
      </c>
      <c r="C49" s="73">
        <f t="shared" si="1"/>
        <v>0</v>
      </c>
      <c r="D49" s="2">
        <v>14.0</v>
      </c>
      <c r="E49" s="2">
        <v>30.0</v>
      </c>
      <c r="F49" s="73">
        <f t="shared" si="2"/>
        <v>16</v>
      </c>
      <c r="G49" s="2">
        <v>300.0</v>
      </c>
      <c r="H49" s="2">
        <v>40.0</v>
      </c>
      <c r="I49" s="73">
        <f t="shared" si="8"/>
        <v>7.5</v>
      </c>
      <c r="J49" s="76">
        <v>46.875</v>
      </c>
      <c r="K49" s="1">
        <v>3.0</v>
      </c>
      <c r="L49" s="74">
        <v>38.0</v>
      </c>
    </row>
    <row r="50">
      <c r="A50" s="2">
        <v>3.0</v>
      </c>
      <c r="B50" s="2">
        <v>1.0</v>
      </c>
      <c r="C50" s="73">
        <f t="shared" si="1"/>
        <v>2</v>
      </c>
      <c r="D50" s="2">
        <v>7.0</v>
      </c>
      <c r="E50" s="2">
        <v>14.0</v>
      </c>
      <c r="F50" s="73">
        <f t="shared" si="2"/>
        <v>7</v>
      </c>
      <c r="G50" s="2">
        <v>2000.0</v>
      </c>
      <c r="H50" s="2">
        <v>28.0</v>
      </c>
      <c r="I50" s="73">
        <f t="shared" si="8"/>
        <v>71.42857143</v>
      </c>
      <c r="J50" s="76">
        <v>71.42857142857143</v>
      </c>
      <c r="K50" s="1">
        <v>4.0</v>
      </c>
      <c r="L50" s="74">
        <v>50.0</v>
      </c>
    </row>
    <row r="51">
      <c r="A51" s="2">
        <v>6.0</v>
      </c>
      <c r="B51" s="2">
        <v>5.0</v>
      </c>
      <c r="C51" s="73">
        <f t="shared" si="1"/>
        <v>1</v>
      </c>
      <c r="D51" s="2">
        <v>10.0</v>
      </c>
      <c r="E51" s="2">
        <v>30.0</v>
      </c>
      <c r="F51" s="73">
        <f t="shared" si="2"/>
        <v>20</v>
      </c>
      <c r="G51" s="2">
        <v>500.0</v>
      </c>
      <c r="H51" s="2">
        <v>50.0</v>
      </c>
      <c r="I51" s="73">
        <f t="shared" si="8"/>
        <v>10</v>
      </c>
      <c r="J51" s="76">
        <v>100.0</v>
      </c>
      <c r="K51" s="1">
        <v>4.0</v>
      </c>
      <c r="L51" s="74">
        <v>53.0</v>
      </c>
      <c r="R51" s="2">
        <v>2.0</v>
      </c>
    </row>
    <row r="52">
      <c r="A52" s="2">
        <v>5.0</v>
      </c>
      <c r="B52" s="2">
        <v>2.0</v>
      </c>
      <c r="C52" s="73">
        <f t="shared" si="1"/>
        <v>3</v>
      </c>
      <c r="D52" s="2">
        <v>7.0</v>
      </c>
      <c r="E52" s="2">
        <v>10.0</v>
      </c>
      <c r="F52" s="73">
        <f t="shared" si="2"/>
        <v>3</v>
      </c>
      <c r="G52" s="2">
        <v>500.0</v>
      </c>
      <c r="H52" s="2">
        <v>20.0</v>
      </c>
      <c r="I52" s="73">
        <f t="shared" si="8"/>
        <v>25</v>
      </c>
      <c r="J52" s="74"/>
      <c r="K52" s="1">
        <v>5.0</v>
      </c>
      <c r="L52" s="74">
        <v>53.0</v>
      </c>
      <c r="R52" s="58" t="s">
        <v>197</v>
      </c>
      <c r="S52" s="1">
        <v>14.098039215686274</v>
      </c>
    </row>
    <row r="53">
      <c r="R53" s="58" t="s">
        <v>198</v>
      </c>
      <c r="S53" s="1">
        <v>10.0</v>
      </c>
    </row>
    <row r="54">
      <c r="R54" s="58" t="s">
        <v>199</v>
      </c>
      <c r="S54" s="1">
        <v>3.0</v>
      </c>
    </row>
    <row r="55">
      <c r="R55" s="59" t="s">
        <v>200</v>
      </c>
      <c r="S55" s="1">
        <v>2.0</v>
      </c>
    </row>
    <row r="56">
      <c r="R56" s="59" t="s">
        <v>201</v>
      </c>
      <c r="S56" s="1">
        <v>53.0</v>
      </c>
    </row>
    <row r="57">
      <c r="R57" s="59" t="s">
        <v>202</v>
      </c>
      <c r="S57" s="1">
        <v>51.0</v>
      </c>
    </row>
    <row r="58">
      <c r="R58" s="59" t="s">
        <v>203</v>
      </c>
      <c r="S58" s="1">
        <v>166.6501960784314</v>
      </c>
    </row>
    <row r="59">
      <c r="R59" s="59" t="s">
        <v>204</v>
      </c>
      <c r="S59" s="1">
        <v>12.909306568457943</v>
      </c>
    </row>
    <row r="60">
      <c r="R60" s="59" t="s">
        <v>205</v>
      </c>
      <c r="S60" s="1">
        <v>0.9156809944246942</v>
      </c>
    </row>
    <row r="61">
      <c r="R61" s="23" t="s">
        <v>206</v>
      </c>
      <c r="S61" s="1">
        <v>4.0</v>
      </c>
    </row>
    <row r="62">
      <c r="R62" s="23" t="s">
        <v>207</v>
      </c>
      <c r="S62" s="1">
        <v>20.0</v>
      </c>
    </row>
    <row r="63">
      <c r="R63" s="61" t="s">
        <v>208</v>
      </c>
      <c r="S63" s="1">
        <v>16.0</v>
      </c>
    </row>
    <row r="64">
      <c r="R64" s="23" t="s">
        <v>210</v>
      </c>
      <c r="S64" s="1">
        <v>-20.0</v>
      </c>
    </row>
    <row r="65">
      <c r="R65" s="23" t="s">
        <v>211</v>
      </c>
      <c r="S65" s="1">
        <v>44.0</v>
      </c>
    </row>
    <row r="66">
      <c r="R66" s="62" t="s">
        <v>212</v>
      </c>
      <c r="S66" s="67" t="s">
        <v>232</v>
      </c>
    </row>
    <row r="67">
      <c r="R67" s="64" t="s">
        <v>218</v>
      </c>
      <c r="S67" s="1">
        <v>11.729166666666666</v>
      </c>
    </row>
    <row r="68">
      <c r="R68" s="64" t="s">
        <v>219</v>
      </c>
      <c r="S68" s="1">
        <v>8.929367239103795</v>
      </c>
    </row>
    <row r="73">
      <c r="R73" s="58" t="s">
        <v>197</v>
      </c>
      <c r="S73" s="1">
        <v>15.211324193430924</v>
      </c>
    </row>
    <row r="74">
      <c r="R74" s="58" t="s">
        <v>198</v>
      </c>
      <c r="S74" s="1">
        <v>10.0</v>
      </c>
    </row>
    <row r="75">
      <c r="R75" s="58" t="s">
        <v>199</v>
      </c>
      <c r="S75" s="1">
        <v>10.0</v>
      </c>
    </row>
    <row r="76">
      <c r="R76" s="59" t="s">
        <v>200</v>
      </c>
      <c r="S76" s="67">
        <v>0.0</v>
      </c>
    </row>
    <row r="77">
      <c r="R77" s="59" t="s">
        <v>201</v>
      </c>
      <c r="S77" s="67">
        <v>100.0</v>
      </c>
    </row>
    <row r="78">
      <c r="R78" s="59" t="s">
        <v>202</v>
      </c>
      <c r="S78" s="1">
        <v>100.0</v>
      </c>
    </row>
    <row r="79">
      <c r="R79" s="59" t="s">
        <v>203</v>
      </c>
      <c r="S79" s="1">
        <v>302.73870151750504</v>
      </c>
    </row>
    <row r="80">
      <c r="R80" s="59" t="s">
        <v>204</v>
      </c>
      <c r="S80" s="1">
        <v>17.39938796387692</v>
      </c>
    </row>
    <row r="81">
      <c r="R81" s="59" t="s">
        <v>205</v>
      </c>
      <c r="S81" s="1">
        <v>1.143844397938144</v>
      </c>
    </row>
    <row r="82">
      <c r="R82" s="23" t="s">
        <v>206</v>
      </c>
      <c r="S82" s="1">
        <v>6.0</v>
      </c>
    </row>
    <row r="83">
      <c r="R83" s="23" t="s">
        <v>207</v>
      </c>
      <c r="S83" s="1">
        <v>20.0</v>
      </c>
    </row>
    <row r="84">
      <c r="R84" s="61" t="s">
        <v>208</v>
      </c>
      <c r="S84" s="1">
        <v>14.0</v>
      </c>
    </row>
    <row r="85">
      <c r="R85" s="23" t="s">
        <v>210</v>
      </c>
      <c r="S85" s="1">
        <v>-15.0</v>
      </c>
    </row>
    <row r="86">
      <c r="R86" s="23" t="s">
        <v>211</v>
      </c>
      <c r="S86" s="1">
        <v>41.0</v>
      </c>
    </row>
    <row r="87">
      <c r="R87" s="62" t="s">
        <v>212</v>
      </c>
      <c r="S87" s="66" t="s">
        <v>233</v>
      </c>
    </row>
    <row r="88">
      <c r="R88" s="64" t="s">
        <v>218</v>
      </c>
      <c r="S88" s="1">
        <v>11.537502941339888</v>
      </c>
    </row>
    <row r="89">
      <c r="R89" s="64" t="s">
        <v>219</v>
      </c>
      <c r="S89" s="1">
        <v>7.868142059026517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3.63"/>
    <col customWidth="1" min="8" max="8" width="13.5"/>
  </cols>
  <sheetData>
    <row r="1">
      <c r="A1" s="67" t="s">
        <v>227</v>
      </c>
      <c r="B1" s="67" t="s">
        <v>226</v>
      </c>
      <c r="C1" s="2" t="s">
        <v>90</v>
      </c>
      <c r="D1" s="2" t="s">
        <v>92</v>
      </c>
      <c r="E1" s="78" t="s">
        <v>231</v>
      </c>
      <c r="G1" s="79" t="s">
        <v>234</v>
      </c>
      <c r="H1" s="79" t="s">
        <v>235</v>
      </c>
      <c r="I1" s="80" t="s">
        <v>236</v>
      </c>
      <c r="J1" s="81" t="s">
        <v>237</v>
      </c>
      <c r="K1" s="81" t="s">
        <v>238</v>
      </c>
      <c r="L1" s="81" t="s">
        <v>239</v>
      </c>
      <c r="M1" s="81" t="s">
        <v>240</v>
      </c>
      <c r="N1" s="82" t="s">
        <v>241</v>
      </c>
      <c r="O1" s="82" t="s">
        <v>242</v>
      </c>
      <c r="P1" s="83" t="s">
        <v>243</v>
      </c>
    </row>
    <row r="2">
      <c r="A2" s="2">
        <v>2.0</v>
      </c>
      <c r="B2" s="1">
        <v>0.0</v>
      </c>
      <c r="C2" s="2">
        <v>1.0</v>
      </c>
      <c r="D2" s="2">
        <v>30.0</v>
      </c>
      <c r="E2" s="50">
        <v>10.0</v>
      </c>
      <c r="F2" s="84">
        <f>average(A:A)</f>
        <v>14.09803922</v>
      </c>
      <c r="G2" s="85">
        <v>-1.0E99</v>
      </c>
      <c r="H2" s="86">
        <v>10.0</v>
      </c>
      <c r="I2" s="16">
        <f t="shared" ref="I2:I5" si="3">COUNTIFS(A$2:A$76,"&gt;="&amp;G2,A$2:A$76,"&lt;"&amp;H2)</f>
        <v>22</v>
      </c>
      <c r="J2" s="87">
        <f t="shared" ref="J2:K2" si="1">(G2-$F$2)/$F$3</f>
        <v>-7.74635E+97</v>
      </c>
      <c r="K2" s="88">
        <f t="shared" si="1"/>
        <v>-0.3174484388</v>
      </c>
      <c r="L2" s="89">
        <f t="shared" ref="L2:M2" si="2">_xlfn.norm.dist(J2,0,1,True)</f>
        <v>0</v>
      </c>
      <c r="M2" s="90">
        <f t="shared" si="2"/>
        <v>0.3754516788</v>
      </c>
      <c r="N2" s="90">
        <f t="shared" ref="N2:N5" si="6">M2-L2</f>
        <v>0.3754516788</v>
      </c>
      <c r="O2" s="91">
        <f t="shared" ref="O2:O5" si="7">51*N2</f>
        <v>19.14803562</v>
      </c>
      <c r="P2" s="92">
        <f t="shared" ref="P2:P5" si="8">((I2-O2)^2)/O2</f>
        <v>0.4247799099</v>
      </c>
    </row>
    <row r="3">
      <c r="A3" s="1">
        <v>2.0</v>
      </c>
      <c r="B3" s="1">
        <v>0.0</v>
      </c>
      <c r="C3" s="2">
        <v>1.0</v>
      </c>
      <c r="D3" s="2">
        <v>30.0</v>
      </c>
      <c r="E3" s="50">
        <v>3.0100502512562812</v>
      </c>
      <c r="F3" s="93">
        <f>stdev(A:A)</f>
        <v>12.90930657</v>
      </c>
      <c r="G3" s="86">
        <v>10.0</v>
      </c>
      <c r="H3" s="86">
        <v>20.0</v>
      </c>
      <c r="I3" s="16">
        <f t="shared" si="3"/>
        <v>16</v>
      </c>
      <c r="J3" s="94">
        <f t="shared" ref="J3:K3" si="4">(G3-$F$2)/$F$3</f>
        <v>-0.3174484388</v>
      </c>
      <c r="K3" s="88">
        <f t="shared" si="4"/>
        <v>0.4571865075</v>
      </c>
      <c r="L3" s="90">
        <f t="shared" ref="L3:M3" si="5">_xlfn.norm.dist(J3,0,1,True)</f>
        <v>0.3754516788</v>
      </c>
      <c r="M3" s="90">
        <f t="shared" si="5"/>
        <v>0.6762315023</v>
      </c>
      <c r="N3" s="90">
        <f t="shared" si="6"/>
        <v>0.3007798235</v>
      </c>
      <c r="O3" s="91">
        <f t="shared" si="7"/>
        <v>15.339771</v>
      </c>
      <c r="P3" s="92">
        <f t="shared" si="8"/>
        <v>0.02841648252</v>
      </c>
    </row>
    <row r="4">
      <c r="A4" s="2">
        <v>2.0</v>
      </c>
      <c r="B4" s="1">
        <v>0.0</v>
      </c>
      <c r="C4" s="2">
        <v>1.0</v>
      </c>
      <c r="D4" s="2">
        <v>30.0</v>
      </c>
      <c r="E4" s="50">
        <v>12.0</v>
      </c>
      <c r="G4" s="86">
        <v>20.0</v>
      </c>
      <c r="H4" s="86">
        <v>30.0</v>
      </c>
      <c r="I4" s="16">
        <f t="shared" si="3"/>
        <v>7</v>
      </c>
      <c r="J4" s="94">
        <f t="shared" ref="J4:K4" si="9">(G4-$F$2)/$F$3</f>
        <v>0.4571865075</v>
      </c>
      <c r="K4" s="88">
        <f t="shared" si="9"/>
        <v>1.231821454</v>
      </c>
      <c r="L4" s="90">
        <f t="shared" ref="L4:M4" si="10">_xlfn.norm.dist(J4,0,1,True)</f>
        <v>0.6762315023</v>
      </c>
      <c r="M4" s="90">
        <f t="shared" si="10"/>
        <v>0.8909921063</v>
      </c>
      <c r="N4" s="90">
        <f t="shared" si="6"/>
        <v>0.214760604</v>
      </c>
      <c r="O4" s="91">
        <f t="shared" si="7"/>
        <v>10.95279081</v>
      </c>
      <c r="P4" s="92">
        <f t="shared" si="8"/>
        <v>1.426536436</v>
      </c>
    </row>
    <row r="5">
      <c r="A5" s="1">
        <v>3.0</v>
      </c>
      <c r="B5" s="1">
        <v>0.0</v>
      </c>
      <c r="C5" s="2">
        <v>1.0</v>
      </c>
      <c r="D5" s="2">
        <v>32.0</v>
      </c>
      <c r="E5" s="50">
        <v>20.0</v>
      </c>
      <c r="G5" s="86">
        <v>30.0</v>
      </c>
      <c r="H5" s="85">
        <v>1.0E99</v>
      </c>
      <c r="I5" s="16">
        <f t="shared" si="3"/>
        <v>6</v>
      </c>
      <c r="J5" s="94">
        <f t="shared" ref="J5:K5" si="11">(G5-$F$2)/$F$3</f>
        <v>1.231821454</v>
      </c>
      <c r="K5" s="87">
        <f t="shared" si="11"/>
        <v>7.74635E+97</v>
      </c>
      <c r="L5" s="90">
        <f t="shared" ref="L5:M5" si="12">_xlfn.norm.dist(J5,0,1,True)</f>
        <v>0.8909921063</v>
      </c>
      <c r="M5" s="21">
        <f t="shared" si="12"/>
        <v>1</v>
      </c>
      <c r="N5" s="90">
        <f t="shared" si="6"/>
        <v>0.1090078937</v>
      </c>
      <c r="O5" s="95">
        <f t="shared" si="7"/>
        <v>5.559402579</v>
      </c>
      <c r="P5" s="92">
        <f t="shared" si="8"/>
        <v>0.03491851594</v>
      </c>
      <c r="Q5" s="96">
        <f>sum(P2:P5)</f>
        <v>1.914651344</v>
      </c>
    </row>
    <row r="6">
      <c r="A6" s="1">
        <v>3.0</v>
      </c>
      <c r="B6" s="1">
        <v>0.0</v>
      </c>
      <c r="C6" s="2">
        <v>1.0</v>
      </c>
      <c r="D6" s="2">
        <v>40.0</v>
      </c>
      <c r="E6" s="50">
        <v>6.0</v>
      </c>
      <c r="G6" s="97"/>
      <c r="H6" s="97"/>
      <c r="J6" s="98"/>
      <c r="K6" s="98"/>
    </row>
    <row r="7">
      <c r="A7" s="1">
        <v>3.0</v>
      </c>
      <c r="B7" s="1">
        <v>0.0</v>
      </c>
      <c r="C7" s="2">
        <v>2.0</v>
      </c>
      <c r="D7" s="2">
        <v>40.0</v>
      </c>
      <c r="E7" s="50">
        <v>10.0</v>
      </c>
    </row>
    <row r="8">
      <c r="A8" s="1">
        <v>3.0</v>
      </c>
      <c r="B8" s="1">
        <v>0.0</v>
      </c>
      <c r="C8" s="2">
        <v>2.0</v>
      </c>
      <c r="D8" s="2">
        <v>45.0</v>
      </c>
      <c r="E8" s="50">
        <v>9.0</v>
      </c>
    </row>
    <row r="9">
      <c r="A9" s="2">
        <v>3.0</v>
      </c>
      <c r="B9" s="1">
        <v>0.0</v>
      </c>
      <c r="C9" s="2">
        <v>2.0</v>
      </c>
      <c r="D9" s="2">
        <v>45.0</v>
      </c>
      <c r="E9" s="50">
        <v>28.571428571428573</v>
      </c>
      <c r="G9" s="9"/>
      <c r="H9" s="9"/>
      <c r="I9" s="9"/>
      <c r="J9" s="9"/>
      <c r="K9" s="9"/>
      <c r="L9" s="9"/>
      <c r="M9" s="9"/>
      <c r="N9" s="9"/>
      <c r="O9" s="9"/>
      <c r="P9" s="9"/>
    </row>
    <row r="10">
      <c r="A10" s="1">
        <v>3.0</v>
      </c>
      <c r="B10" s="1">
        <v>0.0</v>
      </c>
      <c r="C10" s="2">
        <v>2.0</v>
      </c>
      <c r="D10" s="2">
        <v>50.0</v>
      </c>
      <c r="E10" s="50">
        <v>33.333333333333336</v>
      </c>
    </row>
    <row r="11">
      <c r="A11" s="2">
        <v>3.0</v>
      </c>
      <c r="B11" s="1">
        <v>0.0</v>
      </c>
      <c r="C11" s="2">
        <v>2.0</v>
      </c>
      <c r="D11" s="2">
        <v>50.0</v>
      </c>
      <c r="E11" s="50">
        <v>6.666666666666667</v>
      </c>
      <c r="G11" s="2" t="s">
        <v>244</v>
      </c>
      <c r="H11" s="2">
        <v>22.0</v>
      </c>
      <c r="I11" s="2">
        <v>16.0</v>
      </c>
      <c r="J11" s="2">
        <v>7.0</v>
      </c>
      <c r="K11" s="2">
        <v>6.0</v>
      </c>
    </row>
    <row r="12">
      <c r="A12" s="2">
        <v>4.0</v>
      </c>
      <c r="B12" s="1">
        <v>0.0</v>
      </c>
      <c r="C12" s="2">
        <v>3.0</v>
      </c>
      <c r="D12" s="2">
        <v>50.0</v>
      </c>
      <c r="E12" s="50">
        <v>6.666666666666667</v>
      </c>
      <c r="G12" s="2" t="s">
        <v>245</v>
      </c>
      <c r="H12" s="1">
        <v>19.148035616667677</v>
      </c>
      <c r="I12" s="1">
        <v>15.339770998438317</v>
      </c>
      <c r="J12" s="1">
        <v>10.952790806075233</v>
      </c>
      <c r="K12" s="1">
        <v>5.559402578818773</v>
      </c>
    </row>
    <row r="13">
      <c r="A13" s="1">
        <v>4.0</v>
      </c>
      <c r="B13" s="1">
        <v>0.0</v>
      </c>
      <c r="C13" s="2">
        <v>3.0</v>
      </c>
      <c r="D13" s="2">
        <v>50.0</v>
      </c>
      <c r="E13" s="50"/>
    </row>
    <row r="14">
      <c r="A14" s="1">
        <v>4.0</v>
      </c>
      <c r="B14" s="1">
        <v>0.0</v>
      </c>
      <c r="C14" s="2">
        <v>3.0</v>
      </c>
      <c r="D14" s="2">
        <v>50.0</v>
      </c>
      <c r="E14" s="50">
        <v>6.666666666666667</v>
      </c>
    </row>
    <row r="15">
      <c r="A15" s="1">
        <v>4.0</v>
      </c>
      <c r="B15" s="1">
        <v>0.0</v>
      </c>
      <c r="C15" s="2">
        <v>3.0</v>
      </c>
      <c r="D15" s="2">
        <v>50.0</v>
      </c>
      <c r="E15" s="50">
        <v>6.0</v>
      </c>
    </row>
    <row r="16">
      <c r="A16" s="1">
        <v>5.0</v>
      </c>
      <c r="B16" s="1">
        <v>0.0</v>
      </c>
      <c r="C16" s="2">
        <v>3.0</v>
      </c>
      <c r="D16" s="2">
        <v>50.0</v>
      </c>
      <c r="E16" s="50">
        <v>17.142857142857142</v>
      </c>
    </row>
    <row r="17">
      <c r="A17" s="1">
        <v>7.0</v>
      </c>
      <c r="B17" s="1">
        <v>0.0</v>
      </c>
      <c r="C17" s="2">
        <v>3.0</v>
      </c>
      <c r="D17" s="2">
        <v>50.0</v>
      </c>
      <c r="E17" s="50">
        <v>10.0</v>
      </c>
    </row>
    <row r="18">
      <c r="A18" s="2">
        <v>7.0</v>
      </c>
      <c r="B18" s="1">
        <v>0.0</v>
      </c>
      <c r="C18" s="2">
        <v>3.0</v>
      </c>
      <c r="D18" s="2">
        <v>50.0</v>
      </c>
      <c r="E18" s="50">
        <v>20.0</v>
      </c>
    </row>
    <row r="19">
      <c r="A19" s="1">
        <v>7.0</v>
      </c>
      <c r="B19" s="1">
        <v>0.0</v>
      </c>
      <c r="C19" s="2">
        <v>3.0</v>
      </c>
      <c r="D19" s="2">
        <v>50.0</v>
      </c>
      <c r="E19" s="50">
        <v>4.3478260869565215</v>
      </c>
    </row>
    <row r="20">
      <c r="A20" s="1">
        <v>7.0</v>
      </c>
      <c r="B20" s="1">
        <v>0.0</v>
      </c>
      <c r="C20" s="2">
        <v>3.0</v>
      </c>
      <c r="D20" s="2">
        <v>60.0</v>
      </c>
      <c r="E20" s="50">
        <v>20.0</v>
      </c>
    </row>
    <row r="21">
      <c r="A21" s="1">
        <v>7.0</v>
      </c>
      <c r="B21" s="1">
        <v>0.0</v>
      </c>
      <c r="C21" s="2">
        <v>3.0</v>
      </c>
      <c r="D21" s="2">
        <v>60.0</v>
      </c>
      <c r="E21" s="50">
        <v>10.0</v>
      </c>
    </row>
    <row r="22">
      <c r="A22" s="2">
        <v>7.0</v>
      </c>
      <c r="B22" s="1">
        <v>0.0</v>
      </c>
      <c r="C22" s="2">
        <v>3.0</v>
      </c>
      <c r="D22" s="2">
        <v>60.0</v>
      </c>
      <c r="E22" s="50">
        <v>20.0</v>
      </c>
    </row>
    <row r="23">
      <c r="A23" s="2">
        <v>8.0</v>
      </c>
      <c r="B23" s="1">
        <v>0.0</v>
      </c>
      <c r="C23" s="2">
        <v>3.0</v>
      </c>
      <c r="D23" s="2">
        <v>60.0</v>
      </c>
      <c r="E23" s="50">
        <v>100.0</v>
      </c>
    </row>
    <row r="24">
      <c r="A24" s="2">
        <v>10.0</v>
      </c>
      <c r="B24" s="1">
        <v>1.0</v>
      </c>
      <c r="C24" s="2">
        <v>4.0</v>
      </c>
      <c r="D24" s="2">
        <v>60.0</v>
      </c>
      <c r="E24" s="50">
        <v>6.666666666666667</v>
      </c>
    </row>
    <row r="25">
      <c r="A25" s="1">
        <v>10.0</v>
      </c>
      <c r="B25" s="1">
        <v>1.0</v>
      </c>
      <c r="C25" s="2">
        <v>4.0</v>
      </c>
      <c r="D25" s="2">
        <v>70.0</v>
      </c>
      <c r="E25" s="50">
        <v>8.0</v>
      </c>
      <c r="G25" s="79" t="s">
        <v>234</v>
      </c>
      <c r="H25" s="79" t="s">
        <v>235</v>
      </c>
      <c r="I25" s="80" t="s">
        <v>236</v>
      </c>
      <c r="J25" s="81" t="s">
        <v>237</v>
      </c>
      <c r="K25" s="81" t="s">
        <v>238</v>
      </c>
      <c r="L25" s="81" t="s">
        <v>239</v>
      </c>
      <c r="M25" s="81" t="s">
        <v>240</v>
      </c>
      <c r="N25" s="82" t="s">
        <v>241</v>
      </c>
      <c r="O25" s="82" t="s">
        <v>242</v>
      </c>
      <c r="P25" s="83" t="s">
        <v>243</v>
      </c>
    </row>
    <row r="26">
      <c r="A26" s="2">
        <v>10.0</v>
      </c>
      <c r="B26" s="1">
        <v>1.0</v>
      </c>
      <c r="C26" s="2">
        <v>4.0</v>
      </c>
      <c r="D26" s="2">
        <v>80.0</v>
      </c>
      <c r="E26" s="50">
        <v>15.0</v>
      </c>
      <c r="F26" s="84">
        <f>average(B:B)</f>
        <v>1.019607843</v>
      </c>
      <c r="G26" s="85">
        <v>-1.0E99</v>
      </c>
      <c r="H26" s="86">
        <v>0.0</v>
      </c>
      <c r="I26" s="16">
        <f t="shared" ref="I26:I29" si="15">COUNTIFS(B$2:B$52,"&gt;="&amp;G26,B$2:B$52,"&lt;"&amp;H26)</f>
        <v>0</v>
      </c>
      <c r="J26" s="99">
        <f t="shared" ref="J26:K26" si="13">(G26-$F$26)/$F$27</f>
        <v>-8.27717E+98</v>
      </c>
      <c r="K26" s="88">
        <f t="shared" si="13"/>
        <v>-0.843946805</v>
      </c>
      <c r="L26" s="100">
        <f t="shared" ref="L26:M26" si="14">_xlfn.norm.dist(J26,0,1,True)</f>
        <v>0</v>
      </c>
      <c r="M26" s="101">
        <f t="shared" si="14"/>
        <v>0.1993495659</v>
      </c>
      <c r="N26" s="90">
        <f t="shared" ref="N26:N29" si="18">M26-L26</f>
        <v>0.1993495659</v>
      </c>
      <c r="O26" s="91">
        <f t="shared" ref="O26:O29" si="19">51*N26</f>
        <v>10.16682786</v>
      </c>
      <c r="P26" s="92">
        <f t="shared" ref="P26:P29" si="20">((I26-O26)^2)/O26</f>
        <v>10.16682786</v>
      </c>
    </row>
    <row r="27">
      <c r="A27" s="2">
        <v>10.0</v>
      </c>
      <c r="B27" s="1">
        <v>1.0</v>
      </c>
      <c r="C27" s="2">
        <v>4.0</v>
      </c>
      <c r="D27" s="2">
        <v>80.0</v>
      </c>
      <c r="E27" s="50">
        <v>16.666666666666668</v>
      </c>
      <c r="F27" s="93">
        <f>stdev(B:B)</f>
        <v>1.208142311</v>
      </c>
      <c r="G27" s="86">
        <v>0.0</v>
      </c>
      <c r="H27" s="86">
        <v>1.0</v>
      </c>
      <c r="I27" s="16">
        <f t="shared" si="15"/>
        <v>22</v>
      </c>
      <c r="J27" s="99">
        <f t="shared" ref="J27:K27" si="16">(G27-$F$26)/$F$27</f>
        <v>-0.843946805</v>
      </c>
      <c r="K27" s="88">
        <f t="shared" si="16"/>
        <v>-0.01622974625</v>
      </c>
      <c r="L27" s="101">
        <f t="shared" ref="L27:M27" si="17">_xlfn.norm.dist(J27,0,1,True)</f>
        <v>0.1993495659</v>
      </c>
      <c r="M27" s="101">
        <f t="shared" si="17"/>
        <v>0.4935255523</v>
      </c>
      <c r="N27" s="90">
        <f t="shared" si="18"/>
        <v>0.2941759864</v>
      </c>
      <c r="O27" s="91">
        <f t="shared" si="19"/>
        <v>15.0029753</v>
      </c>
      <c r="P27" s="92">
        <f t="shared" si="20"/>
        <v>3.26324303</v>
      </c>
    </row>
    <row r="28">
      <c r="A28" s="2">
        <v>11.0</v>
      </c>
      <c r="B28" s="1">
        <v>1.0</v>
      </c>
      <c r="C28" s="2">
        <v>4.0</v>
      </c>
      <c r="D28" s="2">
        <v>80.0</v>
      </c>
      <c r="E28" s="50">
        <v>4.0</v>
      </c>
      <c r="G28" s="86">
        <v>1.0</v>
      </c>
      <c r="H28" s="86">
        <v>2.0</v>
      </c>
      <c r="I28" s="16">
        <f t="shared" si="15"/>
        <v>15</v>
      </c>
      <c r="J28" s="99">
        <f t="shared" ref="J28:K28" si="21">(G28-$F$26)/$F$27</f>
        <v>-0.01622974625</v>
      </c>
      <c r="K28" s="88">
        <f t="shared" si="21"/>
        <v>0.8114873125</v>
      </c>
      <c r="L28" s="101">
        <f t="shared" ref="L28:M28" si="22">_xlfn.norm.dist(J28,0,1,True)</f>
        <v>0.4935255523</v>
      </c>
      <c r="M28" s="101">
        <f t="shared" si="22"/>
        <v>0.791457062</v>
      </c>
      <c r="N28" s="90">
        <f t="shared" si="18"/>
        <v>0.2979315097</v>
      </c>
      <c r="O28" s="91">
        <f t="shared" si="19"/>
        <v>15.194507</v>
      </c>
      <c r="P28" s="92">
        <f t="shared" si="20"/>
        <v>0.002489911068</v>
      </c>
    </row>
    <row r="29">
      <c r="A29" s="2">
        <v>11.0</v>
      </c>
      <c r="B29" s="1">
        <v>1.0</v>
      </c>
      <c r="C29" s="2">
        <v>5.0</v>
      </c>
      <c r="D29" s="2">
        <v>80.0</v>
      </c>
      <c r="E29" s="50">
        <v>12.5</v>
      </c>
      <c r="G29" s="86">
        <v>2.0</v>
      </c>
      <c r="H29" s="85">
        <v>1.0E99</v>
      </c>
      <c r="I29" s="16">
        <f t="shared" si="15"/>
        <v>14</v>
      </c>
      <c r="J29" s="99">
        <f>(G29-$F$26)/$F$27</f>
        <v>0.8114873125</v>
      </c>
      <c r="K29" s="16">
        <v>8.277170587135015E98</v>
      </c>
      <c r="L29" s="101">
        <f t="shared" ref="L29:M29" si="23">_xlfn.norm.dist(J29,0,1,True)</f>
        <v>0.791457062</v>
      </c>
      <c r="M29" s="101">
        <f t="shared" si="23"/>
        <v>1</v>
      </c>
      <c r="N29" s="90">
        <f t="shared" si="18"/>
        <v>0.208542938</v>
      </c>
      <c r="O29" s="95">
        <f t="shared" si="19"/>
        <v>10.63568984</v>
      </c>
      <c r="P29" s="92">
        <f t="shared" si="20"/>
        <v>1.064207684</v>
      </c>
      <c r="Q29" s="96">
        <f>sum(P26:P29)</f>
        <v>14.49676849</v>
      </c>
    </row>
    <row r="30">
      <c r="A30" s="2">
        <v>11.0</v>
      </c>
      <c r="B30" s="1">
        <v>1.0</v>
      </c>
      <c r="C30" s="2">
        <v>5.0</v>
      </c>
      <c r="D30" s="2">
        <v>80.0</v>
      </c>
      <c r="E30" s="50">
        <v>10.0</v>
      </c>
      <c r="G30" s="102"/>
      <c r="H30" s="103"/>
      <c r="J30" s="104"/>
      <c r="L30" s="105"/>
      <c r="M30" s="8"/>
      <c r="N30" s="8"/>
      <c r="O30" s="106"/>
      <c r="P30" s="96"/>
    </row>
    <row r="31">
      <c r="A31" s="2">
        <v>12.0</v>
      </c>
      <c r="B31" s="1">
        <v>1.0</v>
      </c>
      <c r="C31" s="2">
        <v>5.0</v>
      </c>
      <c r="D31" s="2">
        <v>100.0</v>
      </c>
      <c r="E31" s="50">
        <v>12.5</v>
      </c>
      <c r="G31" s="2" t="s">
        <v>244</v>
      </c>
      <c r="H31" s="2">
        <v>0.0</v>
      </c>
      <c r="I31" s="2">
        <v>22.0</v>
      </c>
      <c r="J31" s="2">
        <v>15.0</v>
      </c>
      <c r="K31" s="2">
        <v>14.0</v>
      </c>
      <c r="L31" s="107"/>
      <c r="M31" s="105"/>
      <c r="N31" s="8"/>
      <c r="O31" s="108"/>
      <c r="P31" s="96"/>
    </row>
    <row r="32">
      <c r="A32" s="2">
        <v>12.0</v>
      </c>
      <c r="B32" s="1">
        <v>1.0</v>
      </c>
      <c r="C32" s="2">
        <v>5.0</v>
      </c>
      <c r="D32" s="2">
        <v>100.0</v>
      </c>
      <c r="E32" s="50">
        <v>4.0</v>
      </c>
      <c r="G32" s="2" t="s">
        <v>245</v>
      </c>
      <c r="H32" s="1">
        <v>10.166827860544348</v>
      </c>
      <c r="I32" s="1">
        <v>15.002975304486643</v>
      </c>
      <c r="J32" s="1">
        <v>15.194506995076795</v>
      </c>
      <c r="K32" s="1">
        <v>10.635689839892214</v>
      </c>
    </row>
    <row r="33">
      <c r="A33" s="2">
        <v>13.0</v>
      </c>
      <c r="B33" s="1">
        <v>1.0</v>
      </c>
      <c r="C33" s="2">
        <v>5.0</v>
      </c>
      <c r="D33" s="2">
        <v>100.0</v>
      </c>
      <c r="E33" s="50">
        <v>6.666666666666667</v>
      </c>
    </row>
    <row r="34">
      <c r="A34" s="2">
        <v>13.0</v>
      </c>
      <c r="B34" s="1">
        <v>1.0</v>
      </c>
      <c r="C34" s="2">
        <v>5.0</v>
      </c>
      <c r="D34" s="2">
        <v>100.0</v>
      </c>
      <c r="E34" s="50">
        <v>26.666666666666668</v>
      </c>
    </row>
    <row r="35">
      <c r="A35" s="2">
        <v>15.0</v>
      </c>
      <c r="B35" s="1">
        <v>1.0</v>
      </c>
      <c r="C35" s="2">
        <v>5.0</v>
      </c>
      <c r="D35" s="2">
        <v>100.0</v>
      </c>
      <c r="E35" s="50">
        <v>16.666666666666668</v>
      </c>
    </row>
    <row r="36">
      <c r="A36" s="2">
        <v>15.0</v>
      </c>
      <c r="B36" s="1">
        <v>1.0</v>
      </c>
      <c r="C36" s="2">
        <v>5.0</v>
      </c>
      <c r="D36" s="2">
        <v>100.0</v>
      </c>
      <c r="E36" s="50">
        <v>20.0</v>
      </c>
      <c r="J36" s="6"/>
    </row>
    <row r="37">
      <c r="A37" s="2">
        <v>16.0</v>
      </c>
      <c r="B37" s="1">
        <v>1.0</v>
      </c>
      <c r="C37" s="2">
        <v>5.0</v>
      </c>
      <c r="D37" s="2">
        <v>100.0</v>
      </c>
      <c r="E37" s="50">
        <v>5.0</v>
      </c>
      <c r="I37" s="6"/>
      <c r="J37" s="6"/>
    </row>
    <row r="38">
      <c r="A38" s="2">
        <v>17.0</v>
      </c>
      <c r="B38" s="1">
        <v>1.0</v>
      </c>
      <c r="C38" s="2">
        <v>5.0</v>
      </c>
      <c r="D38" s="2">
        <v>100.0</v>
      </c>
      <c r="E38" s="50">
        <v>16.666666666666668</v>
      </c>
      <c r="I38" s="6"/>
      <c r="J38" s="6"/>
    </row>
    <row r="39">
      <c r="A39" s="1">
        <v>18.0</v>
      </c>
      <c r="B39" s="1">
        <v>2.0</v>
      </c>
      <c r="C39" s="2">
        <v>5.0</v>
      </c>
      <c r="D39" s="2">
        <v>100.0</v>
      </c>
      <c r="E39" s="50">
        <v>4.0</v>
      </c>
    </row>
    <row r="40">
      <c r="A40" s="1">
        <v>20.0</v>
      </c>
      <c r="B40" s="1">
        <v>2.0</v>
      </c>
      <c r="C40" s="2">
        <v>6.0</v>
      </c>
      <c r="D40" s="2">
        <v>100.0</v>
      </c>
      <c r="E40" s="50">
        <v>1.0</v>
      </c>
    </row>
    <row r="41">
      <c r="A41" s="2">
        <v>20.0</v>
      </c>
      <c r="B41" s="1">
        <v>2.0</v>
      </c>
      <c r="C41" s="2">
        <v>6.0</v>
      </c>
      <c r="D41" s="2">
        <v>112.0</v>
      </c>
      <c r="E41" s="50">
        <v>2.857142857142857</v>
      </c>
    </row>
    <row r="42">
      <c r="A42" s="2">
        <v>23.0</v>
      </c>
      <c r="B42" s="1">
        <v>2.0</v>
      </c>
      <c r="C42" s="2">
        <v>6.0</v>
      </c>
      <c r="D42" s="2">
        <v>120.0</v>
      </c>
      <c r="E42" s="50">
        <v>6.0</v>
      </c>
    </row>
    <row r="43">
      <c r="A43" s="2">
        <v>23.0</v>
      </c>
      <c r="B43" s="1">
        <v>2.0</v>
      </c>
      <c r="C43" s="2">
        <v>6.0</v>
      </c>
      <c r="D43" s="2">
        <v>120.0</v>
      </c>
      <c r="E43" s="50">
        <v>7.5</v>
      </c>
    </row>
    <row r="44">
      <c r="A44" s="2">
        <v>23.0</v>
      </c>
      <c r="B44" s="1">
        <v>2.0</v>
      </c>
      <c r="C44" s="2">
        <v>7.0</v>
      </c>
      <c r="D44" s="2">
        <v>150.0</v>
      </c>
      <c r="E44" s="50">
        <v>10.0</v>
      </c>
    </row>
    <row r="45">
      <c r="A45" s="2">
        <v>25.0</v>
      </c>
      <c r="B45" s="1">
        <v>2.0</v>
      </c>
      <c r="C45" s="2">
        <v>7.0</v>
      </c>
      <c r="D45" s="2">
        <v>150.0</v>
      </c>
      <c r="E45" s="50">
        <v>0.0</v>
      </c>
    </row>
    <row r="46">
      <c r="A46" s="2">
        <v>26.0</v>
      </c>
      <c r="B46" s="1">
        <v>2.0</v>
      </c>
      <c r="C46" s="2">
        <v>10.0</v>
      </c>
      <c r="D46" s="2">
        <v>150.0</v>
      </c>
      <c r="E46" s="50">
        <v>46.875</v>
      </c>
    </row>
    <row r="47">
      <c r="A47" s="2">
        <v>30.0</v>
      </c>
      <c r="B47" s="1">
        <v>2.0</v>
      </c>
      <c r="C47" s="2">
        <v>10.0</v>
      </c>
      <c r="D47" s="2">
        <v>200.0</v>
      </c>
      <c r="E47" s="50">
        <v>3.0</v>
      </c>
    </row>
    <row r="48">
      <c r="A48" s="2">
        <v>33.0</v>
      </c>
      <c r="B48" s="1">
        <v>3.0</v>
      </c>
      <c r="C48" s="2">
        <v>10.0</v>
      </c>
      <c r="D48" s="2">
        <v>200.0</v>
      </c>
      <c r="E48" s="50">
        <v>25.0</v>
      </c>
    </row>
    <row r="49">
      <c r="A49" s="2">
        <v>38.0</v>
      </c>
      <c r="B49" s="1">
        <v>3.0</v>
      </c>
      <c r="C49" s="2">
        <v>10.0</v>
      </c>
      <c r="D49" s="2">
        <v>200.0</v>
      </c>
      <c r="E49" s="50">
        <v>7.5</v>
      </c>
    </row>
    <row r="50">
      <c r="A50" s="2">
        <v>50.0</v>
      </c>
      <c r="B50" s="1">
        <v>4.0</v>
      </c>
      <c r="C50" s="2">
        <v>12.0</v>
      </c>
      <c r="D50" s="2">
        <v>300.0</v>
      </c>
      <c r="E50" s="50">
        <v>71.42857142857143</v>
      </c>
    </row>
    <row r="51">
      <c r="A51" s="2">
        <v>53.0</v>
      </c>
      <c r="B51" s="1">
        <v>4.0</v>
      </c>
      <c r="C51" s="2">
        <v>13.0</v>
      </c>
      <c r="D51" s="2">
        <v>300.0</v>
      </c>
      <c r="E51" s="50">
        <v>10.0</v>
      </c>
    </row>
    <row r="52">
      <c r="A52" s="2">
        <v>53.0</v>
      </c>
      <c r="B52" s="1">
        <v>5.0</v>
      </c>
      <c r="C52" s="2">
        <v>20.0</v>
      </c>
      <c r="D52" s="2">
        <v>2000.0</v>
      </c>
      <c r="E52" s="1">
        <v>25.0</v>
      </c>
    </row>
    <row r="53">
      <c r="E53" s="50"/>
      <c r="G53" s="79" t="s">
        <v>234</v>
      </c>
      <c r="H53" s="79" t="s">
        <v>235</v>
      </c>
      <c r="I53" s="80" t="s">
        <v>236</v>
      </c>
      <c r="J53" s="81" t="s">
        <v>237</v>
      </c>
      <c r="K53" s="81" t="s">
        <v>238</v>
      </c>
      <c r="L53" s="81" t="s">
        <v>239</v>
      </c>
      <c r="M53" s="81" t="s">
        <v>240</v>
      </c>
      <c r="N53" s="82" t="s">
        <v>241</v>
      </c>
      <c r="O53" s="82" t="s">
        <v>242</v>
      </c>
      <c r="P53" s="83" t="s">
        <v>243</v>
      </c>
    </row>
    <row r="54">
      <c r="E54" s="50"/>
      <c r="G54" s="85">
        <v>-1.0E99</v>
      </c>
      <c r="H54" s="86">
        <v>2.0</v>
      </c>
      <c r="I54" s="16">
        <f t="shared" ref="I54:I58" si="26">COUNTIFS(C$2:C$52,"&gt;="&amp;G54,C$2:C$52,"&lt;"&amp;H54)</f>
        <v>5</v>
      </c>
      <c r="J54" s="87">
        <f t="shared" ref="J54:K54" si="24">(G54-$F$56)/$F$57</f>
        <v>-2.82325E+98</v>
      </c>
      <c r="K54" s="88">
        <f t="shared" si="24"/>
        <v>-0.8137604025</v>
      </c>
      <c r="L54" s="21">
        <f t="shared" ref="L54:M54" si="25">_xlfn.norm.dist(J54,0,1,True)</f>
        <v>0</v>
      </c>
      <c r="M54" s="90">
        <f t="shared" si="25"/>
        <v>0.2078911118</v>
      </c>
      <c r="N54" s="90">
        <f t="shared" ref="N54:N58" si="29">M54-L54</f>
        <v>0.2078911118</v>
      </c>
      <c r="O54" s="91">
        <f t="shared" ref="O54:O58" si="30">51*N54</f>
        <v>10.6024467</v>
      </c>
      <c r="P54" s="92">
        <f t="shared" ref="P54:P58" si="31">((I54-O54)^2)/O54</f>
        <v>2.960393003</v>
      </c>
    </row>
    <row r="55">
      <c r="E55" s="50"/>
      <c r="G55" s="86">
        <v>2.0</v>
      </c>
      <c r="H55" s="86">
        <v>4.0</v>
      </c>
      <c r="I55" s="16">
        <f t="shared" si="26"/>
        <v>17</v>
      </c>
      <c r="J55" s="87">
        <f t="shared" ref="J55:K55" si="27">(G55-$F$56)/$F$57</f>
        <v>-0.8137604025</v>
      </c>
      <c r="K55" s="88">
        <f t="shared" si="27"/>
        <v>-0.2491103273</v>
      </c>
      <c r="L55" s="21">
        <f t="shared" ref="L55:M55" si="28">_xlfn.norm.dist(J55,0,1,True)</f>
        <v>0.2078911118</v>
      </c>
      <c r="M55" s="90">
        <f t="shared" si="28"/>
        <v>0.4016377206</v>
      </c>
      <c r="N55" s="90">
        <f t="shared" si="29"/>
        <v>0.1937466088</v>
      </c>
      <c r="O55" s="91">
        <f t="shared" si="30"/>
        <v>9.88107705</v>
      </c>
      <c r="P55" s="92">
        <f t="shared" si="31"/>
        <v>5.128900798</v>
      </c>
    </row>
    <row r="56">
      <c r="E56" s="50"/>
      <c r="F56" s="84">
        <f>average(C:C)</f>
        <v>4.882352941</v>
      </c>
      <c r="G56" s="86">
        <v>4.0</v>
      </c>
      <c r="H56" s="86">
        <v>6.0</v>
      </c>
      <c r="I56" s="16">
        <f t="shared" si="26"/>
        <v>16</v>
      </c>
      <c r="J56" s="87">
        <f t="shared" ref="J56:K56" si="32">(G56-$F$56)/$F$57</f>
        <v>-0.2491103273</v>
      </c>
      <c r="K56" s="88">
        <f t="shared" si="32"/>
        <v>0.3155397479</v>
      </c>
      <c r="L56" s="21">
        <f t="shared" ref="L56:M56" si="33">_xlfn.norm.dist(J56,0,1,True)</f>
        <v>0.4016377206</v>
      </c>
      <c r="M56" s="90">
        <f t="shared" si="33"/>
        <v>0.6238240616</v>
      </c>
      <c r="N56" s="90">
        <f t="shared" si="29"/>
        <v>0.222186341</v>
      </c>
      <c r="O56" s="91">
        <f t="shared" si="30"/>
        <v>11.33150339</v>
      </c>
      <c r="P56" s="92">
        <f t="shared" si="31"/>
        <v>1.923386495</v>
      </c>
    </row>
    <row r="57">
      <c r="E57" s="50"/>
      <c r="F57" s="93">
        <f>stdev(C:C)</f>
        <v>3.542016707</v>
      </c>
      <c r="G57" s="86">
        <v>6.0</v>
      </c>
      <c r="H57" s="86">
        <v>8.0</v>
      </c>
      <c r="I57" s="16">
        <f t="shared" si="26"/>
        <v>6</v>
      </c>
      <c r="J57" s="87">
        <f t="shared" ref="J57:K57" si="34">(G57-$F$56)/$F$57</f>
        <v>0.3155397479</v>
      </c>
      <c r="K57" s="88">
        <f t="shared" si="34"/>
        <v>0.8801898231</v>
      </c>
      <c r="L57" s="21">
        <f t="shared" ref="L57:M57" si="35">_xlfn.norm.dist(J57,0,1,True)</f>
        <v>0.6238240616</v>
      </c>
      <c r="M57" s="90">
        <f t="shared" si="35"/>
        <v>0.8106217572</v>
      </c>
      <c r="N57" s="90">
        <f t="shared" si="29"/>
        <v>0.1867976956</v>
      </c>
      <c r="O57" s="91">
        <f t="shared" si="30"/>
        <v>9.526682474</v>
      </c>
      <c r="P57" s="92">
        <f t="shared" si="31"/>
        <v>1.305542544</v>
      </c>
      <c r="Q57" s="96">
        <f>sum(P54:P58)</f>
        <v>12.04987487</v>
      </c>
    </row>
    <row r="58">
      <c r="E58" s="50"/>
      <c r="G58" s="86">
        <v>8.0</v>
      </c>
      <c r="H58" s="85">
        <v>1.0E99</v>
      </c>
      <c r="I58" s="16">
        <f t="shared" si="26"/>
        <v>7</v>
      </c>
      <c r="J58" s="87">
        <f>(G58-$F$56)/$F$57</f>
        <v>0.8801898231</v>
      </c>
      <c r="K58" s="16">
        <v>2.823250376015456E98</v>
      </c>
      <c r="L58" s="21">
        <f t="shared" ref="L58:M58" si="36">_xlfn.norm.dist(J58,0,1,True)</f>
        <v>0.8106217572</v>
      </c>
      <c r="M58" s="90">
        <f t="shared" si="36"/>
        <v>1</v>
      </c>
      <c r="N58" s="90">
        <f t="shared" si="29"/>
        <v>0.1893782428</v>
      </c>
      <c r="O58" s="95">
        <f t="shared" si="30"/>
        <v>9.658290384</v>
      </c>
      <c r="P58" s="92">
        <f t="shared" si="31"/>
        <v>0.7316520301</v>
      </c>
    </row>
    <row r="59">
      <c r="E59" s="50"/>
      <c r="G59" s="102"/>
      <c r="H59" s="103"/>
      <c r="J59" s="98"/>
      <c r="K59" s="109"/>
      <c r="L59" s="8"/>
      <c r="M59" s="110"/>
      <c r="N59" s="8"/>
      <c r="O59" s="108"/>
      <c r="P59" s="96"/>
    </row>
    <row r="60">
      <c r="E60" s="50"/>
      <c r="G60" s="2" t="s">
        <v>244</v>
      </c>
      <c r="H60" s="1">
        <v>5.0</v>
      </c>
      <c r="I60" s="1">
        <v>17.0</v>
      </c>
      <c r="J60" s="1">
        <v>16.0</v>
      </c>
      <c r="K60" s="1">
        <v>6.0</v>
      </c>
      <c r="L60" s="1">
        <v>7.0</v>
      </c>
      <c r="M60" s="110"/>
      <c r="N60" s="8"/>
      <c r="O60" s="108"/>
      <c r="P60" s="96"/>
    </row>
    <row r="61">
      <c r="E61" s="50"/>
      <c r="G61" s="2" t="s">
        <v>245</v>
      </c>
      <c r="H61" s="1">
        <v>10.602446700425855</v>
      </c>
      <c r="I61" s="1">
        <v>9.881077050203448</v>
      </c>
      <c r="J61" s="1">
        <v>11.331503391120718</v>
      </c>
      <c r="K61" s="1">
        <v>9.5266824739468</v>
      </c>
      <c r="L61" s="1">
        <v>9.65829038430318</v>
      </c>
      <c r="M61" s="110"/>
      <c r="N61" s="8"/>
      <c r="O61" s="108"/>
      <c r="P61" s="96"/>
    </row>
    <row r="62">
      <c r="E62" s="50"/>
      <c r="G62" s="102"/>
      <c r="H62" s="102"/>
      <c r="J62" s="98"/>
      <c r="K62" s="109"/>
      <c r="L62" s="8"/>
      <c r="M62" s="110"/>
      <c r="N62" s="8"/>
      <c r="O62" s="108"/>
      <c r="P62" s="96"/>
    </row>
    <row r="63">
      <c r="E63" s="50"/>
      <c r="G63" s="102"/>
      <c r="H63" s="102"/>
      <c r="J63" s="98"/>
      <c r="K63" s="109"/>
      <c r="L63" s="8"/>
      <c r="M63" s="110"/>
      <c r="N63" s="8"/>
      <c r="O63" s="108"/>
      <c r="P63" s="96"/>
    </row>
    <row r="64">
      <c r="E64" s="50"/>
      <c r="G64" s="102"/>
      <c r="H64" s="103"/>
      <c r="J64" s="98"/>
      <c r="K64" s="109"/>
      <c r="L64" s="8"/>
      <c r="M64" s="110"/>
      <c r="N64" s="8"/>
      <c r="O64" s="108"/>
      <c r="P64" s="96"/>
    </row>
    <row r="65">
      <c r="E65" s="50"/>
    </row>
    <row r="66">
      <c r="E66" s="50"/>
    </row>
    <row r="67">
      <c r="E67" s="50"/>
    </row>
    <row r="68">
      <c r="E68" s="50"/>
    </row>
    <row r="69">
      <c r="E69" s="50"/>
    </row>
    <row r="70">
      <c r="E70" s="50"/>
    </row>
    <row r="71">
      <c r="E71" s="50"/>
    </row>
    <row r="72">
      <c r="E72" s="50"/>
    </row>
    <row r="73">
      <c r="E73" s="50"/>
    </row>
    <row r="74">
      <c r="E74" s="50"/>
    </row>
    <row r="75">
      <c r="E75" s="50"/>
    </row>
    <row r="76">
      <c r="E76" s="50"/>
    </row>
    <row r="77">
      <c r="E77" s="50"/>
    </row>
    <row r="78">
      <c r="E78" s="50"/>
    </row>
    <row r="79">
      <c r="E79" s="50"/>
      <c r="G79" s="79" t="s">
        <v>234</v>
      </c>
      <c r="H79" s="79" t="s">
        <v>235</v>
      </c>
      <c r="I79" s="80" t="s">
        <v>236</v>
      </c>
      <c r="J79" s="81" t="s">
        <v>237</v>
      </c>
      <c r="K79" s="81" t="s">
        <v>238</v>
      </c>
      <c r="L79" s="81" t="s">
        <v>239</v>
      </c>
      <c r="M79" s="81" t="s">
        <v>240</v>
      </c>
      <c r="N79" s="82" t="s">
        <v>241</v>
      </c>
      <c r="O79" s="82" t="s">
        <v>242</v>
      </c>
      <c r="P79" s="83" t="s">
        <v>243</v>
      </c>
    </row>
    <row r="80">
      <c r="E80" s="50"/>
      <c r="G80" s="85">
        <v>-1.0E99</v>
      </c>
      <c r="H80" s="86">
        <v>100.0</v>
      </c>
      <c r="I80" s="16">
        <f t="shared" ref="I80:I83" si="39">COUNTIFS(D$2:D$52,"&gt;="&amp;G80,D$2:D$52,"&lt;"&amp;H80)</f>
        <v>29</v>
      </c>
      <c r="J80" s="87">
        <f t="shared" ref="J80:K80" si="37">(G80-$F$81)/$F$82</f>
        <v>-3.6491E+96</v>
      </c>
      <c r="K80" s="88">
        <f t="shared" si="37"/>
        <v>-0.1047507506</v>
      </c>
      <c r="L80" s="21">
        <f t="shared" ref="L80:M80" si="38">_xlfn.norm.dist(J80,0,1,True)</f>
        <v>0</v>
      </c>
      <c r="M80" s="90">
        <f t="shared" si="38"/>
        <v>0.4582867951</v>
      </c>
      <c r="N80" s="90">
        <f t="shared" ref="N80:N83" si="42">M80-L80</f>
        <v>0.4582867951</v>
      </c>
      <c r="O80" s="91">
        <f t="shared" ref="O80:O83" si="43">51*N80</f>
        <v>23.37262655</v>
      </c>
      <c r="P80" s="92">
        <f t="shared" ref="P80:P83" si="44">((I80-O80)^2)/O80</f>
        <v>1.354889741</v>
      </c>
    </row>
    <row r="81">
      <c r="E81" s="50"/>
      <c r="F81" s="111">
        <f>average(D:D)</f>
        <v>128.7058824</v>
      </c>
      <c r="G81" s="86">
        <v>100.0</v>
      </c>
      <c r="H81" s="86">
        <v>300.0</v>
      </c>
      <c r="I81" s="16">
        <f t="shared" si="39"/>
        <v>19</v>
      </c>
      <c r="J81" s="87">
        <f t="shared" ref="J81:K81" si="40">(G81-$F$81)/$F$82</f>
        <v>-0.1047507506</v>
      </c>
      <c r="K81" s="88">
        <f t="shared" si="40"/>
        <v>0.6250700529</v>
      </c>
      <c r="L81" s="21">
        <f t="shared" ref="L81:M81" si="41">_xlfn.norm.dist(J81,0,1,True)</f>
        <v>0.4582867951</v>
      </c>
      <c r="M81" s="90">
        <f t="shared" si="41"/>
        <v>0.7340374591</v>
      </c>
      <c r="N81" s="90">
        <f t="shared" si="42"/>
        <v>0.2757506639</v>
      </c>
      <c r="O81" s="91">
        <f t="shared" si="43"/>
        <v>14.06328386</v>
      </c>
      <c r="P81" s="92">
        <f t="shared" si="44"/>
        <v>1.732964113</v>
      </c>
    </row>
    <row r="82">
      <c r="E82" s="50"/>
      <c r="F82" s="112">
        <f>stdev(D:D)</f>
        <v>274.0398726</v>
      </c>
      <c r="G82" s="86">
        <v>300.0</v>
      </c>
      <c r="H82" s="15">
        <v>400.0</v>
      </c>
      <c r="I82" s="16">
        <f t="shared" si="39"/>
        <v>2</v>
      </c>
      <c r="J82" s="87">
        <f t="shared" ref="J82:K82" si="45">(G82-$F$81)/$F$82</f>
        <v>0.6250700529</v>
      </c>
      <c r="K82" s="88">
        <f t="shared" si="45"/>
        <v>0.9899804546</v>
      </c>
      <c r="L82" s="21">
        <f t="shared" ref="L82:M82" si="46">_xlfn.norm.dist(J82,0,1,True)</f>
        <v>0.7340374591</v>
      </c>
      <c r="M82" s="90">
        <f t="shared" si="46"/>
        <v>0.8389081637</v>
      </c>
      <c r="N82" s="90">
        <f t="shared" si="42"/>
        <v>0.1048707047</v>
      </c>
      <c r="O82" s="91">
        <f t="shared" si="43"/>
        <v>5.348405938</v>
      </c>
      <c r="P82" s="92">
        <f t="shared" si="44"/>
        <v>2.096292327</v>
      </c>
    </row>
    <row r="83">
      <c r="E83" s="50"/>
      <c r="G83" s="86">
        <v>400.0</v>
      </c>
      <c r="H83" s="85">
        <v>1.0E99</v>
      </c>
      <c r="I83" s="16">
        <f t="shared" si="39"/>
        <v>1</v>
      </c>
      <c r="J83" s="87">
        <f>(G83-$F$81)/$F$82</f>
        <v>0.9899804546</v>
      </c>
      <c r="K83" s="16">
        <v>3.6491040175225803E96</v>
      </c>
      <c r="L83" s="21">
        <f t="shared" ref="L83:M83" si="47">_xlfn.norm.dist(J83,0,1,True)</f>
        <v>0.8389081637</v>
      </c>
      <c r="M83" s="90">
        <f t="shared" si="47"/>
        <v>1</v>
      </c>
      <c r="N83" s="90">
        <f t="shared" si="42"/>
        <v>0.1610918363</v>
      </c>
      <c r="O83" s="95">
        <f t="shared" si="43"/>
        <v>8.215683649</v>
      </c>
      <c r="P83" s="92">
        <f t="shared" si="44"/>
        <v>6.337402065</v>
      </c>
      <c r="Q83" s="96">
        <f>sum(P80:P83)</f>
        <v>11.52154825</v>
      </c>
    </row>
    <row r="84">
      <c r="E84" s="50"/>
    </row>
    <row r="85">
      <c r="E85" s="50"/>
      <c r="G85" s="102"/>
      <c r="J85" s="98"/>
      <c r="K85" s="109"/>
      <c r="L85" s="8"/>
      <c r="M85" s="110"/>
      <c r="N85" s="8"/>
      <c r="O85" s="113"/>
      <c r="P85" s="96"/>
    </row>
    <row r="86">
      <c r="E86" s="50"/>
      <c r="G86" s="102"/>
      <c r="H86" s="103"/>
      <c r="J86" s="98"/>
      <c r="K86" s="109"/>
      <c r="L86" s="8"/>
      <c r="M86" s="110"/>
      <c r="N86" s="8"/>
      <c r="O86" s="113"/>
      <c r="P86" s="96"/>
    </row>
    <row r="87">
      <c r="E87" s="50"/>
      <c r="G87" s="102"/>
      <c r="H87" s="103"/>
      <c r="J87" s="98"/>
      <c r="L87" s="8"/>
      <c r="M87" s="110"/>
      <c r="N87" s="8"/>
      <c r="O87" s="113"/>
      <c r="P87" s="96"/>
    </row>
    <row r="88">
      <c r="E88" s="50"/>
    </row>
    <row r="89">
      <c r="E89" s="50"/>
    </row>
    <row r="90">
      <c r="E90" s="50"/>
    </row>
    <row r="91">
      <c r="E91" s="50"/>
      <c r="G91" s="2" t="s">
        <v>244</v>
      </c>
      <c r="H91" s="1">
        <v>29.0</v>
      </c>
      <c r="I91" s="1">
        <v>19.0</v>
      </c>
      <c r="J91" s="1">
        <v>2.0</v>
      </c>
      <c r="K91" s="1">
        <v>1.0</v>
      </c>
    </row>
    <row r="92">
      <c r="E92" s="50"/>
      <c r="G92" s="2" t="s">
        <v>245</v>
      </c>
      <c r="H92" s="1">
        <v>23.372626551913154</v>
      </c>
      <c r="I92" s="1">
        <v>14.06328386066969</v>
      </c>
      <c r="J92" s="1">
        <v>5.348405938392722</v>
      </c>
      <c r="K92" s="1">
        <v>8.215683649024433</v>
      </c>
    </row>
    <row r="93">
      <c r="E93" s="50"/>
    </row>
    <row r="94">
      <c r="E94" s="50"/>
    </row>
    <row r="95">
      <c r="E95" s="50"/>
    </row>
    <row r="96">
      <c r="E96" s="50"/>
    </row>
    <row r="97">
      <c r="E97" s="50"/>
    </row>
    <row r="98">
      <c r="E98" s="50"/>
    </row>
    <row r="99">
      <c r="E99" s="50"/>
    </row>
    <row r="100">
      <c r="E100" s="50"/>
    </row>
    <row r="101">
      <c r="E101" s="50"/>
    </row>
    <row r="102">
      <c r="E102" s="50"/>
    </row>
    <row r="103">
      <c r="E103" s="50"/>
    </row>
    <row r="104">
      <c r="E104" s="50"/>
    </row>
    <row r="105">
      <c r="E105" s="50"/>
      <c r="G105" s="79" t="s">
        <v>234</v>
      </c>
      <c r="H105" s="79" t="s">
        <v>235</v>
      </c>
      <c r="I105" s="80" t="s">
        <v>236</v>
      </c>
      <c r="J105" s="81" t="s">
        <v>237</v>
      </c>
      <c r="K105" s="81" t="s">
        <v>238</v>
      </c>
      <c r="L105" s="81" t="s">
        <v>239</v>
      </c>
      <c r="M105" s="81" t="s">
        <v>240</v>
      </c>
      <c r="N105" s="82" t="s">
        <v>241</v>
      </c>
      <c r="O105" s="82" t="s">
        <v>242</v>
      </c>
      <c r="P105" s="83" t="s">
        <v>243</v>
      </c>
    </row>
    <row r="106">
      <c r="E106" s="50"/>
      <c r="G106" s="85">
        <v>-1.0E99</v>
      </c>
      <c r="H106" s="86">
        <v>15.0</v>
      </c>
      <c r="I106" s="16">
        <f t="shared" ref="I106:I109" si="50">COUNTIFS(E$2:E$52,"&gt;="&amp;G106,E$2:E$52,"&lt;"&amp;H106)</f>
        <v>32</v>
      </c>
      <c r="J106" s="87">
        <f t="shared" ref="J106:K106" si="48">(G106-$F$107)/$F$108</f>
        <v>-5.74733E+97</v>
      </c>
      <c r="K106" s="88">
        <f t="shared" si="48"/>
        <v>-0.0121454958</v>
      </c>
      <c r="L106" s="21">
        <f t="shared" ref="L106:M106" si="49">_xlfn.norm.dist(J106,0,1,True)</f>
        <v>0</v>
      </c>
      <c r="M106" s="90">
        <f t="shared" si="49"/>
        <v>0.4951547673</v>
      </c>
      <c r="N106" s="90">
        <f t="shared" ref="N106:N109" si="53">M106-L106</f>
        <v>0.4951547673</v>
      </c>
      <c r="O106" s="91">
        <f t="shared" ref="O106:O109" si="54">50*N106</f>
        <v>24.75773837</v>
      </c>
      <c r="P106" s="92">
        <f t="shared" ref="P106:P109" si="55">((I106-O106)^2)/O106</f>
        <v>2.118543818</v>
      </c>
    </row>
    <row r="107">
      <c r="E107" s="50"/>
      <c r="F107" s="111">
        <f>average(E:E)</f>
        <v>15.21132419</v>
      </c>
      <c r="G107" s="86">
        <v>15.0</v>
      </c>
      <c r="H107" s="86">
        <v>20.0</v>
      </c>
      <c r="I107" s="16">
        <f t="shared" si="50"/>
        <v>5</v>
      </c>
      <c r="J107" s="87">
        <f t="shared" ref="J107:K107" si="51">(G107-$F$107)/$F$108</f>
        <v>-0.0121454958</v>
      </c>
      <c r="K107" s="88">
        <f t="shared" si="51"/>
        <v>0.275220934</v>
      </c>
      <c r="L107" s="21">
        <f t="shared" ref="L107:M107" si="52">_xlfn.norm.dist(J107,0,1,True)</f>
        <v>0.4951547673</v>
      </c>
      <c r="M107" s="90">
        <f t="shared" si="52"/>
        <v>0.6084267476</v>
      </c>
      <c r="N107" s="90">
        <f t="shared" si="53"/>
        <v>0.1132719803</v>
      </c>
      <c r="O107" s="91">
        <f t="shared" si="54"/>
        <v>5.663599014</v>
      </c>
      <c r="P107" s="92">
        <f t="shared" si="55"/>
        <v>0.07775332446</v>
      </c>
    </row>
    <row r="108">
      <c r="E108" s="50"/>
      <c r="F108" s="112">
        <f>stdev(E:E)</f>
        <v>17.39938796</v>
      </c>
      <c r="G108" s="86">
        <v>20.0</v>
      </c>
      <c r="H108" s="15">
        <v>25.0</v>
      </c>
      <c r="I108" s="16">
        <f t="shared" si="50"/>
        <v>5</v>
      </c>
      <c r="J108" s="87">
        <f t="shared" ref="J108:K108" si="56">(G108-$F$107)/$F$108</f>
        <v>0.275220934</v>
      </c>
      <c r="K108" s="88">
        <f t="shared" si="56"/>
        <v>0.5625873638</v>
      </c>
      <c r="L108" s="21">
        <f t="shared" ref="L108:M108" si="57">_xlfn.norm.dist(J108,0,1,True)</f>
        <v>0.6084267476</v>
      </c>
      <c r="M108" s="90">
        <f t="shared" si="57"/>
        <v>0.7131420507</v>
      </c>
      <c r="N108" s="90">
        <f t="shared" si="53"/>
        <v>0.1047153031</v>
      </c>
      <c r="O108" s="91">
        <f t="shared" si="54"/>
        <v>5.235765156</v>
      </c>
      <c r="P108" s="92">
        <f t="shared" si="55"/>
        <v>0.01061644423</v>
      </c>
    </row>
    <row r="109">
      <c r="E109" s="50"/>
      <c r="G109" s="86">
        <v>25.0</v>
      </c>
      <c r="H109" s="85">
        <v>1.0E99</v>
      </c>
      <c r="I109" s="16">
        <f t="shared" si="50"/>
        <v>8</v>
      </c>
      <c r="J109" s="87">
        <f>(G109-$F$107)/$F$108</f>
        <v>0.5625873638</v>
      </c>
      <c r="K109" s="16">
        <v>5.747328596132876E97</v>
      </c>
      <c r="L109" s="21">
        <f t="shared" ref="L109:M109" si="58">_xlfn.norm.dist(J109,0,1,True)</f>
        <v>0.7131420507</v>
      </c>
      <c r="M109" s="90">
        <f t="shared" si="58"/>
        <v>1</v>
      </c>
      <c r="N109" s="90">
        <f t="shared" si="53"/>
        <v>0.2868579493</v>
      </c>
      <c r="O109" s="95">
        <f t="shared" si="54"/>
        <v>14.34289746</v>
      </c>
      <c r="P109" s="92">
        <f t="shared" si="55"/>
        <v>2.805036314</v>
      </c>
      <c r="Q109" s="96">
        <f>sum(P106:P109)</f>
        <v>5.011949901</v>
      </c>
    </row>
    <row r="110">
      <c r="E110" s="50"/>
    </row>
    <row r="111">
      <c r="E111" s="50"/>
    </row>
    <row r="112">
      <c r="E112" s="50"/>
      <c r="G112" s="2" t="s">
        <v>244</v>
      </c>
      <c r="H112" s="1">
        <v>32.0</v>
      </c>
      <c r="I112" s="1">
        <v>5.0</v>
      </c>
      <c r="J112" s="1">
        <v>5.0</v>
      </c>
      <c r="K112" s="1">
        <v>8.0</v>
      </c>
    </row>
    <row r="113">
      <c r="E113" s="50"/>
      <c r="G113" s="2" t="s">
        <v>245</v>
      </c>
      <c r="H113" s="1">
        <v>24.75773836659581</v>
      </c>
      <c r="I113" s="1">
        <v>5.663599014273108</v>
      </c>
      <c r="J113" s="1">
        <v>5.235765155950888</v>
      </c>
      <c r="K113" s="1">
        <v>14.342897463180194</v>
      </c>
    </row>
    <row r="114">
      <c r="E114" s="50"/>
    </row>
    <row r="115">
      <c r="E115" s="50"/>
    </row>
    <row r="116">
      <c r="E116" s="50"/>
    </row>
    <row r="117">
      <c r="E117" s="50"/>
    </row>
    <row r="118">
      <c r="E118" s="50"/>
    </row>
    <row r="119">
      <c r="E119" s="50"/>
    </row>
    <row r="120">
      <c r="E120" s="50"/>
    </row>
    <row r="121">
      <c r="E121" s="50"/>
    </row>
    <row r="122">
      <c r="E122" s="50"/>
    </row>
    <row r="123">
      <c r="E123" s="50"/>
    </row>
    <row r="124">
      <c r="E124" s="50"/>
    </row>
    <row r="125">
      <c r="E125" s="50"/>
    </row>
    <row r="126">
      <c r="E126" s="50"/>
    </row>
    <row r="127">
      <c r="E127" s="50"/>
    </row>
    <row r="128">
      <c r="E128" s="50"/>
    </row>
    <row r="129">
      <c r="E129" s="50"/>
    </row>
    <row r="130">
      <c r="E130" s="50"/>
    </row>
    <row r="131">
      <c r="E131" s="50"/>
    </row>
    <row r="132">
      <c r="E132" s="50"/>
    </row>
    <row r="133">
      <c r="E133" s="50"/>
    </row>
    <row r="134">
      <c r="E134" s="50"/>
    </row>
    <row r="135">
      <c r="E135" s="50"/>
    </row>
    <row r="136">
      <c r="E136" s="50"/>
    </row>
    <row r="137">
      <c r="E137" s="50"/>
    </row>
    <row r="138">
      <c r="E138" s="50"/>
    </row>
    <row r="139">
      <c r="E139" s="50"/>
    </row>
    <row r="140">
      <c r="E140" s="50"/>
    </row>
    <row r="141">
      <c r="E141" s="50"/>
    </row>
    <row r="142">
      <c r="E142" s="50"/>
    </row>
    <row r="143">
      <c r="E143" s="50"/>
    </row>
    <row r="144">
      <c r="E144" s="50"/>
    </row>
    <row r="145">
      <c r="E145" s="50"/>
    </row>
    <row r="146">
      <c r="E146" s="50"/>
    </row>
    <row r="147">
      <c r="E147" s="50"/>
    </row>
    <row r="148">
      <c r="E148" s="50"/>
    </row>
    <row r="149">
      <c r="E149" s="50"/>
    </row>
    <row r="150">
      <c r="E150" s="50"/>
    </row>
    <row r="151">
      <c r="E151" s="50"/>
    </row>
    <row r="152">
      <c r="E152" s="50"/>
    </row>
    <row r="153">
      <c r="E153" s="50"/>
    </row>
    <row r="154">
      <c r="E154" s="50"/>
    </row>
    <row r="155">
      <c r="E155" s="50"/>
    </row>
    <row r="156">
      <c r="E156" s="50"/>
    </row>
    <row r="157">
      <c r="E157" s="50"/>
    </row>
    <row r="158">
      <c r="E158" s="50"/>
    </row>
    <row r="159">
      <c r="E159" s="50"/>
    </row>
    <row r="160">
      <c r="E160" s="50"/>
    </row>
    <row r="161">
      <c r="E161" s="50"/>
    </row>
    <row r="162">
      <c r="E162" s="50"/>
    </row>
    <row r="163">
      <c r="E163" s="50"/>
    </row>
    <row r="164">
      <c r="E164" s="50"/>
    </row>
    <row r="165">
      <c r="E165" s="50"/>
    </row>
    <row r="166">
      <c r="E166" s="50"/>
    </row>
    <row r="167">
      <c r="E167" s="50"/>
    </row>
    <row r="168">
      <c r="E168" s="50"/>
    </row>
    <row r="169">
      <c r="E169" s="50"/>
    </row>
    <row r="170">
      <c r="E170" s="50"/>
    </row>
    <row r="171">
      <c r="E171" s="50"/>
    </row>
    <row r="172">
      <c r="E172" s="50"/>
    </row>
    <row r="173">
      <c r="E173" s="50"/>
    </row>
    <row r="174">
      <c r="E174" s="50"/>
    </row>
    <row r="175">
      <c r="E175" s="50"/>
    </row>
    <row r="176">
      <c r="E176" s="50"/>
    </row>
    <row r="177">
      <c r="E177" s="50"/>
    </row>
    <row r="178">
      <c r="E178" s="50"/>
    </row>
    <row r="179">
      <c r="E179" s="50"/>
    </row>
    <row r="180">
      <c r="E180" s="50"/>
    </row>
    <row r="181">
      <c r="E181" s="50"/>
    </row>
    <row r="182">
      <c r="E182" s="50"/>
    </row>
    <row r="183">
      <c r="E183" s="50"/>
    </row>
    <row r="184">
      <c r="E184" s="50"/>
    </row>
    <row r="185">
      <c r="E185" s="50"/>
    </row>
    <row r="186">
      <c r="E186" s="50"/>
    </row>
    <row r="187">
      <c r="E187" s="50"/>
    </row>
    <row r="188">
      <c r="E188" s="50"/>
    </row>
    <row r="189">
      <c r="E189" s="50"/>
    </row>
    <row r="190">
      <c r="E190" s="50"/>
    </row>
    <row r="191">
      <c r="E191" s="50"/>
    </row>
    <row r="192">
      <c r="E192" s="50"/>
    </row>
    <row r="193">
      <c r="E193" s="50"/>
    </row>
    <row r="194">
      <c r="E194" s="50"/>
    </row>
    <row r="195">
      <c r="E195" s="50"/>
    </row>
    <row r="196">
      <c r="E196" s="50"/>
    </row>
    <row r="197">
      <c r="E197" s="50"/>
    </row>
    <row r="198">
      <c r="E198" s="50"/>
    </row>
    <row r="199">
      <c r="E199" s="50"/>
    </row>
    <row r="200">
      <c r="E200" s="50"/>
    </row>
    <row r="201">
      <c r="E201" s="50"/>
    </row>
    <row r="202">
      <c r="E202" s="50"/>
    </row>
    <row r="203">
      <c r="E203" s="50"/>
    </row>
    <row r="204">
      <c r="E204" s="50"/>
    </row>
    <row r="205">
      <c r="E205" s="50"/>
    </row>
    <row r="206">
      <c r="E206" s="50"/>
    </row>
    <row r="207">
      <c r="E207" s="50"/>
    </row>
    <row r="208">
      <c r="E208" s="50"/>
    </row>
    <row r="209">
      <c r="E209" s="50"/>
    </row>
    <row r="210">
      <c r="E210" s="50"/>
    </row>
    <row r="211">
      <c r="E211" s="50"/>
    </row>
    <row r="212">
      <c r="E212" s="50"/>
    </row>
    <row r="213">
      <c r="E213" s="50"/>
    </row>
    <row r="214">
      <c r="E214" s="50"/>
    </row>
    <row r="215">
      <c r="E215" s="50"/>
    </row>
    <row r="216">
      <c r="E216" s="50"/>
    </row>
    <row r="217">
      <c r="E217" s="50"/>
    </row>
    <row r="218">
      <c r="E218" s="50"/>
    </row>
    <row r="219">
      <c r="E219" s="50"/>
    </row>
    <row r="220">
      <c r="E220" s="50"/>
    </row>
    <row r="221">
      <c r="E221" s="50"/>
    </row>
    <row r="222">
      <c r="E222" s="50"/>
    </row>
    <row r="223">
      <c r="E223" s="50"/>
    </row>
    <row r="224">
      <c r="E224" s="50"/>
    </row>
    <row r="225">
      <c r="E225" s="50"/>
    </row>
    <row r="226">
      <c r="E226" s="50"/>
    </row>
    <row r="227">
      <c r="E227" s="50"/>
    </row>
    <row r="228">
      <c r="E228" s="50"/>
    </row>
    <row r="229">
      <c r="E229" s="50"/>
    </row>
    <row r="230">
      <c r="E230" s="50"/>
    </row>
    <row r="231">
      <c r="E231" s="50"/>
    </row>
    <row r="232">
      <c r="E232" s="50"/>
    </row>
    <row r="233">
      <c r="E233" s="50"/>
    </row>
    <row r="234">
      <c r="E234" s="50"/>
    </row>
    <row r="235">
      <c r="E235" s="50"/>
    </row>
    <row r="236">
      <c r="E236" s="50"/>
    </row>
    <row r="237">
      <c r="E237" s="50"/>
    </row>
    <row r="238">
      <c r="E238" s="50"/>
    </row>
    <row r="239">
      <c r="E239" s="50"/>
    </row>
    <row r="240">
      <c r="E240" s="50"/>
    </row>
    <row r="241">
      <c r="E241" s="50"/>
    </row>
    <row r="242">
      <c r="E242" s="50"/>
    </row>
    <row r="243">
      <c r="E243" s="50"/>
    </row>
    <row r="244">
      <c r="E244" s="50"/>
    </row>
    <row r="245">
      <c r="E245" s="50"/>
    </row>
    <row r="246">
      <c r="E246" s="50"/>
    </row>
    <row r="247">
      <c r="E247" s="50"/>
    </row>
    <row r="248">
      <c r="E248" s="50"/>
    </row>
    <row r="249">
      <c r="E249" s="50"/>
    </row>
    <row r="250">
      <c r="E250" s="50"/>
    </row>
    <row r="251">
      <c r="E251" s="50"/>
    </row>
    <row r="252">
      <c r="E252" s="50"/>
    </row>
    <row r="253">
      <c r="E253" s="50"/>
    </row>
    <row r="254">
      <c r="E254" s="50"/>
    </row>
    <row r="255">
      <c r="E255" s="50"/>
    </row>
    <row r="256">
      <c r="E256" s="50"/>
    </row>
    <row r="257">
      <c r="E257" s="50"/>
    </row>
    <row r="258">
      <c r="E258" s="50"/>
    </row>
    <row r="259">
      <c r="E259" s="50"/>
    </row>
    <row r="260">
      <c r="E260" s="50"/>
    </row>
    <row r="261">
      <c r="E261" s="50"/>
    </row>
    <row r="262">
      <c r="E262" s="50"/>
    </row>
    <row r="263">
      <c r="E263" s="50"/>
    </row>
    <row r="264">
      <c r="E264" s="50"/>
    </row>
    <row r="265">
      <c r="E265" s="50"/>
    </row>
    <row r="266">
      <c r="E266" s="50"/>
    </row>
    <row r="267">
      <c r="E267" s="50"/>
    </row>
    <row r="268">
      <c r="E268" s="50"/>
    </row>
    <row r="269">
      <c r="E269" s="50"/>
    </row>
    <row r="270">
      <c r="E270" s="50"/>
    </row>
    <row r="271">
      <c r="E271" s="50"/>
    </row>
    <row r="272">
      <c r="E272" s="50"/>
    </row>
    <row r="273">
      <c r="E273" s="50"/>
    </row>
    <row r="274">
      <c r="E274" s="50"/>
    </row>
    <row r="275">
      <c r="E275" s="50"/>
    </row>
    <row r="276">
      <c r="E276" s="50"/>
    </row>
    <row r="277">
      <c r="E277" s="50"/>
    </row>
    <row r="278">
      <c r="E278" s="50"/>
    </row>
    <row r="279">
      <c r="E279" s="50"/>
    </row>
    <row r="280">
      <c r="E280" s="50"/>
    </row>
    <row r="281">
      <c r="E281" s="50"/>
    </row>
    <row r="282">
      <c r="E282" s="50"/>
    </row>
    <row r="283">
      <c r="E283" s="50"/>
    </row>
    <row r="284">
      <c r="E284" s="50"/>
    </row>
    <row r="285">
      <c r="E285" s="50"/>
    </row>
    <row r="286">
      <c r="E286" s="50"/>
    </row>
    <row r="287">
      <c r="E287" s="50"/>
    </row>
    <row r="288">
      <c r="E288" s="50"/>
    </row>
    <row r="289">
      <c r="E289" s="50"/>
    </row>
    <row r="290">
      <c r="E290" s="50"/>
    </row>
    <row r="291">
      <c r="E291" s="50"/>
    </row>
    <row r="292">
      <c r="E292" s="50"/>
    </row>
    <row r="293">
      <c r="E293" s="50"/>
    </row>
    <row r="294">
      <c r="E294" s="50"/>
    </row>
    <row r="295">
      <c r="E295" s="50"/>
    </row>
    <row r="296">
      <c r="E296" s="50"/>
    </row>
    <row r="297">
      <c r="E297" s="50"/>
    </row>
    <row r="298">
      <c r="E298" s="50"/>
    </row>
    <row r="299">
      <c r="E299" s="50"/>
    </row>
    <row r="300">
      <c r="E300" s="50"/>
    </row>
    <row r="301">
      <c r="E301" s="50"/>
    </row>
    <row r="302">
      <c r="E302" s="50"/>
    </row>
    <row r="303">
      <c r="E303" s="50"/>
    </row>
    <row r="304">
      <c r="E304" s="50"/>
    </row>
    <row r="305">
      <c r="E305" s="50"/>
    </row>
    <row r="306">
      <c r="E306" s="50"/>
    </row>
    <row r="307">
      <c r="E307" s="50"/>
    </row>
    <row r="308">
      <c r="E308" s="50"/>
    </row>
    <row r="309">
      <c r="E309" s="50"/>
    </row>
    <row r="310">
      <c r="E310" s="50"/>
    </row>
    <row r="311">
      <c r="E311" s="50"/>
    </row>
    <row r="312">
      <c r="E312" s="50"/>
    </row>
    <row r="313">
      <c r="E313" s="50"/>
    </row>
    <row r="314">
      <c r="E314" s="50"/>
    </row>
    <row r="315">
      <c r="E315" s="50"/>
    </row>
    <row r="316">
      <c r="E316" s="50"/>
    </row>
    <row r="317">
      <c r="E317" s="50"/>
    </row>
    <row r="318">
      <c r="E318" s="50"/>
    </row>
    <row r="319">
      <c r="E319" s="50"/>
    </row>
    <row r="320">
      <c r="E320" s="50"/>
    </row>
    <row r="321">
      <c r="E321" s="50"/>
    </row>
    <row r="322">
      <c r="E322" s="50"/>
    </row>
    <row r="323">
      <c r="E323" s="50"/>
    </row>
    <row r="324">
      <c r="E324" s="50"/>
    </row>
    <row r="325">
      <c r="E325" s="50"/>
    </row>
    <row r="326">
      <c r="E326" s="50"/>
    </row>
    <row r="327">
      <c r="E327" s="50"/>
    </row>
    <row r="328">
      <c r="E328" s="50"/>
    </row>
    <row r="329">
      <c r="E329" s="50"/>
    </row>
    <row r="330">
      <c r="E330" s="50"/>
    </row>
    <row r="331">
      <c r="E331" s="50"/>
    </row>
    <row r="332">
      <c r="E332" s="50"/>
    </row>
    <row r="333">
      <c r="E333" s="50"/>
    </row>
    <row r="334">
      <c r="E334" s="50"/>
    </row>
    <row r="335">
      <c r="E335" s="50"/>
    </row>
    <row r="336">
      <c r="E336" s="50"/>
    </row>
    <row r="337">
      <c r="E337" s="50"/>
    </row>
    <row r="338">
      <c r="E338" s="50"/>
    </row>
    <row r="339">
      <c r="E339" s="50"/>
    </row>
    <row r="340">
      <c r="E340" s="50"/>
    </row>
    <row r="341">
      <c r="E341" s="50"/>
    </row>
    <row r="342">
      <c r="E342" s="50"/>
    </row>
    <row r="343">
      <c r="E343" s="50"/>
    </row>
    <row r="344">
      <c r="E344" s="50"/>
    </row>
    <row r="345">
      <c r="E345" s="50"/>
    </row>
    <row r="346">
      <c r="E346" s="50"/>
    </row>
    <row r="347">
      <c r="E347" s="50"/>
    </row>
    <row r="348">
      <c r="E348" s="50"/>
    </row>
    <row r="349">
      <c r="E349" s="50"/>
    </row>
    <row r="350">
      <c r="E350" s="50"/>
    </row>
    <row r="351">
      <c r="E351" s="50"/>
    </row>
    <row r="352">
      <c r="E352" s="50"/>
    </row>
    <row r="353">
      <c r="E353" s="50"/>
    </row>
    <row r="354">
      <c r="E354" s="50"/>
    </row>
    <row r="355">
      <c r="E355" s="50"/>
    </row>
    <row r="356">
      <c r="E356" s="50"/>
    </row>
    <row r="357">
      <c r="E357" s="50"/>
    </row>
    <row r="358">
      <c r="E358" s="50"/>
    </row>
    <row r="359">
      <c r="E359" s="50"/>
    </row>
    <row r="360">
      <c r="E360" s="50"/>
    </row>
    <row r="361">
      <c r="E361" s="50"/>
    </row>
    <row r="362">
      <c r="E362" s="50"/>
    </row>
    <row r="363">
      <c r="E363" s="50"/>
    </row>
    <row r="364">
      <c r="E364" s="50"/>
    </row>
    <row r="365">
      <c r="E365" s="50"/>
    </row>
    <row r="366">
      <c r="E366" s="50"/>
    </row>
    <row r="367">
      <c r="E367" s="50"/>
    </row>
    <row r="368">
      <c r="E368" s="50"/>
    </row>
    <row r="369">
      <c r="E369" s="50"/>
    </row>
    <row r="370">
      <c r="E370" s="50"/>
    </row>
    <row r="371">
      <c r="E371" s="50"/>
    </row>
    <row r="372">
      <c r="E372" s="50"/>
    </row>
    <row r="373">
      <c r="E373" s="50"/>
    </row>
    <row r="374">
      <c r="E374" s="50"/>
    </row>
    <row r="375">
      <c r="E375" s="50"/>
    </row>
    <row r="376">
      <c r="E376" s="50"/>
    </row>
    <row r="377">
      <c r="E377" s="50"/>
    </row>
    <row r="378">
      <c r="E378" s="50"/>
    </row>
    <row r="379">
      <c r="E379" s="50"/>
    </row>
    <row r="380">
      <c r="E380" s="50"/>
    </row>
    <row r="381">
      <c r="E381" s="50"/>
    </row>
    <row r="382">
      <c r="E382" s="50"/>
    </row>
    <row r="383">
      <c r="E383" s="50"/>
    </row>
    <row r="384">
      <c r="E384" s="50"/>
    </row>
    <row r="385">
      <c r="E385" s="50"/>
    </row>
    <row r="386">
      <c r="E386" s="50"/>
    </row>
    <row r="387">
      <c r="E387" s="50"/>
    </row>
    <row r="388">
      <c r="E388" s="50"/>
    </row>
    <row r="389">
      <c r="E389" s="50"/>
    </row>
    <row r="390">
      <c r="E390" s="50"/>
    </row>
    <row r="391">
      <c r="E391" s="50"/>
    </row>
    <row r="392">
      <c r="E392" s="50"/>
    </row>
    <row r="393">
      <c r="E393" s="50"/>
    </row>
    <row r="394">
      <c r="E394" s="50"/>
    </row>
    <row r="395">
      <c r="E395" s="50"/>
    </row>
    <row r="396">
      <c r="E396" s="50"/>
    </row>
    <row r="397">
      <c r="E397" s="50"/>
    </row>
    <row r="398">
      <c r="E398" s="50"/>
    </row>
    <row r="399">
      <c r="E399" s="50"/>
    </row>
    <row r="400">
      <c r="E400" s="50"/>
    </row>
    <row r="401">
      <c r="E401" s="50"/>
    </row>
    <row r="402">
      <c r="E402" s="50"/>
    </row>
    <row r="403">
      <c r="E403" s="50"/>
    </row>
    <row r="404">
      <c r="E404" s="50"/>
    </row>
    <row r="405">
      <c r="E405" s="50"/>
    </row>
    <row r="406">
      <c r="E406" s="50"/>
    </row>
    <row r="407">
      <c r="E407" s="50"/>
    </row>
    <row r="408">
      <c r="E408" s="50"/>
    </row>
    <row r="409">
      <c r="E409" s="50"/>
    </row>
    <row r="410">
      <c r="E410" s="50"/>
    </row>
    <row r="411">
      <c r="E411" s="50"/>
    </row>
    <row r="412">
      <c r="E412" s="50"/>
    </row>
    <row r="413">
      <c r="E413" s="50"/>
    </row>
    <row r="414">
      <c r="E414" s="50"/>
    </row>
    <row r="415">
      <c r="E415" s="50"/>
    </row>
    <row r="416">
      <c r="E416" s="50"/>
    </row>
    <row r="417">
      <c r="E417" s="50"/>
    </row>
    <row r="418">
      <c r="E418" s="50"/>
    </row>
    <row r="419">
      <c r="E419" s="50"/>
    </row>
    <row r="420">
      <c r="E420" s="50"/>
    </row>
    <row r="421">
      <c r="E421" s="50"/>
    </row>
    <row r="422">
      <c r="E422" s="50"/>
    </row>
    <row r="423">
      <c r="E423" s="50"/>
    </row>
    <row r="424">
      <c r="E424" s="50"/>
    </row>
    <row r="425">
      <c r="E425" s="50"/>
    </row>
    <row r="426">
      <c r="E426" s="50"/>
    </row>
    <row r="427">
      <c r="E427" s="50"/>
    </row>
    <row r="428">
      <c r="E428" s="50"/>
    </row>
    <row r="429">
      <c r="E429" s="50"/>
    </row>
    <row r="430">
      <c r="E430" s="50"/>
    </row>
    <row r="431">
      <c r="E431" s="50"/>
    </row>
    <row r="432">
      <c r="E432" s="50"/>
    </row>
    <row r="433">
      <c r="E433" s="50"/>
    </row>
    <row r="434">
      <c r="E434" s="50"/>
    </row>
    <row r="435">
      <c r="E435" s="50"/>
    </row>
    <row r="436">
      <c r="E436" s="50"/>
    </row>
    <row r="437">
      <c r="E437" s="50"/>
    </row>
    <row r="438">
      <c r="E438" s="50"/>
    </row>
    <row r="439">
      <c r="E439" s="50"/>
    </row>
    <row r="440">
      <c r="E440" s="50"/>
    </row>
    <row r="441">
      <c r="E441" s="50"/>
    </row>
    <row r="442">
      <c r="E442" s="50"/>
    </row>
    <row r="443">
      <c r="E443" s="50"/>
    </row>
    <row r="444">
      <c r="E444" s="50"/>
    </row>
    <row r="445">
      <c r="E445" s="50"/>
    </row>
    <row r="446">
      <c r="E446" s="50"/>
    </row>
    <row r="447">
      <c r="E447" s="50"/>
    </row>
    <row r="448">
      <c r="E448" s="50"/>
    </row>
    <row r="449">
      <c r="E449" s="50"/>
    </row>
    <row r="450">
      <c r="E450" s="50"/>
    </row>
    <row r="451">
      <c r="E451" s="50"/>
    </row>
    <row r="452">
      <c r="E452" s="50"/>
    </row>
    <row r="453">
      <c r="E453" s="50"/>
    </row>
    <row r="454">
      <c r="E454" s="50"/>
    </row>
    <row r="455">
      <c r="E455" s="50"/>
    </row>
    <row r="456">
      <c r="E456" s="50"/>
    </row>
    <row r="457">
      <c r="E457" s="50"/>
    </row>
    <row r="458">
      <c r="E458" s="50"/>
    </row>
    <row r="459">
      <c r="E459" s="50"/>
    </row>
    <row r="460">
      <c r="E460" s="50"/>
    </row>
    <row r="461">
      <c r="E461" s="50"/>
    </row>
    <row r="462">
      <c r="E462" s="50"/>
    </row>
    <row r="463">
      <c r="E463" s="50"/>
    </row>
    <row r="464">
      <c r="E464" s="50"/>
    </row>
    <row r="465">
      <c r="E465" s="50"/>
    </row>
    <row r="466">
      <c r="E466" s="50"/>
    </row>
    <row r="467">
      <c r="E467" s="50"/>
    </row>
    <row r="468">
      <c r="E468" s="50"/>
    </row>
    <row r="469">
      <c r="E469" s="50"/>
    </row>
    <row r="470">
      <c r="E470" s="50"/>
    </row>
    <row r="471">
      <c r="E471" s="50"/>
    </row>
    <row r="472">
      <c r="E472" s="50"/>
    </row>
    <row r="473">
      <c r="E473" s="50"/>
    </row>
    <row r="474">
      <c r="E474" s="50"/>
    </row>
    <row r="475">
      <c r="E475" s="50"/>
    </row>
    <row r="476">
      <c r="E476" s="50"/>
    </row>
    <row r="477">
      <c r="E477" s="50"/>
    </row>
    <row r="478">
      <c r="E478" s="50"/>
    </row>
    <row r="479">
      <c r="E479" s="50"/>
    </row>
    <row r="480">
      <c r="E480" s="50"/>
    </row>
    <row r="481">
      <c r="E481" s="50"/>
    </row>
    <row r="482">
      <c r="E482" s="50"/>
    </row>
    <row r="483">
      <c r="E483" s="50"/>
    </row>
    <row r="484">
      <c r="E484" s="50"/>
    </row>
    <row r="485">
      <c r="E485" s="50"/>
    </row>
    <row r="486">
      <c r="E486" s="50"/>
    </row>
    <row r="487">
      <c r="E487" s="50"/>
    </row>
    <row r="488">
      <c r="E488" s="50"/>
    </row>
    <row r="489">
      <c r="E489" s="50"/>
    </row>
    <row r="490">
      <c r="E490" s="50"/>
    </row>
    <row r="491">
      <c r="E491" s="50"/>
    </row>
    <row r="492">
      <c r="E492" s="50"/>
    </row>
    <row r="493">
      <c r="E493" s="50"/>
    </row>
    <row r="494">
      <c r="E494" s="50"/>
    </row>
    <row r="495">
      <c r="E495" s="50"/>
    </row>
    <row r="496">
      <c r="E496" s="50"/>
    </row>
    <row r="497">
      <c r="E497" s="50"/>
    </row>
    <row r="498">
      <c r="E498" s="50"/>
    </row>
    <row r="499">
      <c r="E499" s="50"/>
    </row>
    <row r="500">
      <c r="E500" s="50"/>
    </row>
    <row r="501">
      <c r="E501" s="50"/>
    </row>
    <row r="502">
      <c r="E502" s="50"/>
    </row>
    <row r="503">
      <c r="E503" s="50"/>
    </row>
    <row r="504">
      <c r="E504" s="50"/>
    </row>
    <row r="505">
      <c r="E505" s="50"/>
    </row>
    <row r="506">
      <c r="E506" s="50"/>
    </row>
    <row r="507">
      <c r="E507" s="50"/>
    </row>
    <row r="508">
      <c r="E508" s="50"/>
    </row>
    <row r="509">
      <c r="E509" s="50"/>
    </row>
    <row r="510">
      <c r="E510" s="50"/>
    </row>
    <row r="511">
      <c r="E511" s="50"/>
    </row>
    <row r="512">
      <c r="E512" s="50"/>
    </row>
    <row r="513">
      <c r="E513" s="50"/>
    </row>
    <row r="514">
      <c r="E514" s="50"/>
    </row>
    <row r="515">
      <c r="E515" s="50"/>
    </row>
    <row r="516">
      <c r="E516" s="50"/>
    </row>
    <row r="517">
      <c r="E517" s="50"/>
    </row>
    <row r="518">
      <c r="E518" s="50"/>
    </row>
    <row r="519">
      <c r="E519" s="50"/>
    </row>
    <row r="520">
      <c r="E520" s="50"/>
    </row>
    <row r="521">
      <c r="E521" s="50"/>
    </row>
    <row r="522">
      <c r="E522" s="50"/>
    </row>
    <row r="523">
      <c r="E523" s="50"/>
    </row>
    <row r="524">
      <c r="E524" s="50"/>
    </row>
    <row r="525">
      <c r="E525" s="50"/>
    </row>
    <row r="526">
      <c r="E526" s="50"/>
    </row>
    <row r="527">
      <c r="E527" s="50"/>
    </row>
    <row r="528">
      <c r="E528" s="50"/>
    </row>
    <row r="529">
      <c r="E529" s="50"/>
    </row>
    <row r="530">
      <c r="E530" s="50"/>
    </row>
    <row r="531">
      <c r="E531" s="50"/>
    </row>
    <row r="532">
      <c r="E532" s="50"/>
    </row>
    <row r="533">
      <c r="E533" s="50"/>
    </row>
    <row r="534">
      <c r="E534" s="50"/>
    </row>
    <row r="535">
      <c r="E535" s="50"/>
    </row>
    <row r="536">
      <c r="E536" s="50"/>
    </row>
    <row r="537">
      <c r="E537" s="50"/>
    </row>
    <row r="538">
      <c r="E538" s="50"/>
    </row>
    <row r="539">
      <c r="E539" s="50"/>
    </row>
    <row r="540">
      <c r="E540" s="50"/>
    </row>
    <row r="541">
      <c r="E541" s="50"/>
    </row>
    <row r="542">
      <c r="E542" s="50"/>
    </row>
    <row r="543">
      <c r="E543" s="50"/>
    </row>
    <row r="544">
      <c r="E544" s="50"/>
    </row>
    <row r="545">
      <c r="E545" s="50"/>
    </row>
    <row r="546">
      <c r="E546" s="50"/>
    </row>
    <row r="547">
      <c r="E547" s="50"/>
    </row>
    <row r="548">
      <c r="E548" s="50"/>
    </row>
    <row r="549">
      <c r="E549" s="50"/>
    </row>
    <row r="550">
      <c r="E550" s="50"/>
    </row>
    <row r="551">
      <c r="E551" s="50"/>
    </row>
    <row r="552">
      <c r="E552" s="50"/>
    </row>
    <row r="553">
      <c r="E553" s="50"/>
    </row>
    <row r="554">
      <c r="E554" s="50"/>
    </row>
    <row r="555">
      <c r="E555" s="50"/>
    </row>
    <row r="556">
      <c r="E556" s="50"/>
    </row>
    <row r="557">
      <c r="E557" s="50"/>
    </row>
    <row r="558">
      <c r="E558" s="50"/>
    </row>
    <row r="559">
      <c r="E559" s="50"/>
    </row>
    <row r="560">
      <c r="E560" s="50"/>
    </row>
    <row r="561">
      <c r="E561" s="50"/>
    </row>
    <row r="562">
      <c r="E562" s="50"/>
    </row>
    <row r="563">
      <c r="E563" s="50"/>
    </row>
    <row r="564">
      <c r="E564" s="50"/>
    </row>
    <row r="565">
      <c r="E565" s="50"/>
    </row>
    <row r="566">
      <c r="E566" s="50"/>
    </row>
    <row r="567">
      <c r="E567" s="50"/>
    </row>
    <row r="568">
      <c r="E568" s="50"/>
    </row>
    <row r="569">
      <c r="E569" s="50"/>
    </row>
    <row r="570">
      <c r="E570" s="50"/>
    </row>
    <row r="571">
      <c r="E571" s="50"/>
    </row>
    <row r="572">
      <c r="E572" s="50"/>
    </row>
    <row r="573">
      <c r="E573" s="50"/>
    </row>
    <row r="574">
      <c r="E574" s="50"/>
    </row>
    <row r="575">
      <c r="E575" s="50"/>
    </row>
    <row r="576">
      <c r="E576" s="50"/>
    </row>
    <row r="577">
      <c r="E577" s="50"/>
    </row>
    <row r="578">
      <c r="E578" s="50"/>
    </row>
    <row r="579">
      <c r="E579" s="50"/>
    </row>
    <row r="580">
      <c r="E580" s="50"/>
    </row>
    <row r="581">
      <c r="E581" s="50"/>
    </row>
    <row r="582">
      <c r="E582" s="50"/>
    </row>
    <row r="583">
      <c r="E583" s="50"/>
    </row>
    <row r="584">
      <c r="E584" s="50"/>
    </row>
    <row r="585">
      <c r="E585" s="50"/>
    </row>
    <row r="586">
      <c r="E586" s="50"/>
    </row>
    <row r="587">
      <c r="E587" s="50"/>
    </row>
    <row r="588">
      <c r="E588" s="50"/>
    </row>
    <row r="589">
      <c r="E589" s="50"/>
    </row>
    <row r="590">
      <c r="E590" s="50"/>
    </row>
    <row r="591">
      <c r="E591" s="50"/>
    </row>
    <row r="592">
      <c r="E592" s="50"/>
    </row>
    <row r="593">
      <c r="E593" s="50"/>
    </row>
    <row r="594">
      <c r="E594" s="50"/>
    </row>
    <row r="595">
      <c r="E595" s="50"/>
    </row>
    <row r="596">
      <c r="E596" s="50"/>
    </row>
    <row r="597">
      <c r="E597" s="50"/>
    </row>
    <row r="598">
      <c r="E598" s="50"/>
    </row>
    <row r="599">
      <c r="E599" s="50"/>
    </row>
    <row r="600">
      <c r="E600" s="50"/>
    </row>
    <row r="601">
      <c r="E601" s="50"/>
    </row>
    <row r="602">
      <c r="E602" s="50"/>
    </row>
    <row r="603">
      <c r="E603" s="50"/>
    </row>
    <row r="604">
      <c r="E604" s="50"/>
    </row>
    <row r="605">
      <c r="E605" s="50"/>
    </row>
    <row r="606">
      <c r="E606" s="50"/>
    </row>
    <row r="607">
      <c r="E607" s="50"/>
    </row>
    <row r="608">
      <c r="E608" s="50"/>
    </row>
    <row r="609">
      <c r="E609" s="50"/>
    </row>
    <row r="610">
      <c r="E610" s="50"/>
    </row>
    <row r="611">
      <c r="E611" s="50"/>
    </row>
    <row r="612">
      <c r="E612" s="50"/>
    </row>
    <row r="613">
      <c r="E613" s="50"/>
    </row>
    <row r="614">
      <c r="E614" s="50"/>
    </row>
    <row r="615">
      <c r="E615" s="50"/>
    </row>
    <row r="616">
      <c r="E616" s="50"/>
    </row>
    <row r="617">
      <c r="E617" s="50"/>
    </row>
    <row r="618">
      <c r="E618" s="50"/>
    </row>
    <row r="619">
      <c r="E619" s="50"/>
    </row>
    <row r="620">
      <c r="E620" s="50"/>
    </row>
    <row r="621">
      <c r="E621" s="50"/>
    </row>
    <row r="622">
      <c r="E622" s="50"/>
    </row>
    <row r="623">
      <c r="E623" s="50"/>
    </row>
    <row r="624">
      <c r="E624" s="50"/>
    </row>
    <row r="625">
      <c r="E625" s="50"/>
    </row>
    <row r="626">
      <c r="E626" s="50"/>
    </row>
    <row r="627">
      <c r="E627" s="50"/>
    </row>
    <row r="628">
      <c r="E628" s="50"/>
    </row>
    <row r="629">
      <c r="E629" s="50"/>
    </row>
    <row r="630">
      <c r="E630" s="50"/>
    </row>
    <row r="631">
      <c r="E631" s="50"/>
    </row>
    <row r="632">
      <c r="E632" s="50"/>
    </row>
    <row r="633">
      <c r="E633" s="50"/>
    </row>
    <row r="634">
      <c r="E634" s="50"/>
    </row>
    <row r="635">
      <c r="E635" s="50"/>
    </row>
    <row r="636">
      <c r="E636" s="50"/>
    </row>
    <row r="637">
      <c r="E637" s="50"/>
    </row>
    <row r="638">
      <c r="E638" s="50"/>
    </row>
    <row r="639">
      <c r="E639" s="50"/>
    </row>
    <row r="640">
      <c r="E640" s="50"/>
    </row>
    <row r="641">
      <c r="E641" s="50"/>
    </row>
    <row r="642">
      <c r="E642" s="50"/>
    </row>
    <row r="643">
      <c r="E643" s="50"/>
    </row>
    <row r="644">
      <c r="E644" s="50"/>
    </row>
    <row r="645">
      <c r="E645" s="50"/>
    </row>
    <row r="646">
      <c r="E646" s="50"/>
    </row>
    <row r="647">
      <c r="E647" s="50"/>
    </row>
    <row r="648">
      <c r="E648" s="50"/>
    </row>
    <row r="649">
      <c r="E649" s="50"/>
    </row>
    <row r="650">
      <c r="E650" s="50"/>
    </row>
    <row r="651">
      <c r="E651" s="50"/>
    </row>
    <row r="652">
      <c r="E652" s="50"/>
    </row>
    <row r="653">
      <c r="E653" s="50"/>
    </row>
    <row r="654">
      <c r="E654" s="50"/>
    </row>
    <row r="655">
      <c r="E655" s="50"/>
    </row>
    <row r="656">
      <c r="E656" s="50"/>
    </row>
    <row r="657">
      <c r="E657" s="50"/>
    </row>
    <row r="658">
      <c r="E658" s="50"/>
    </row>
    <row r="659">
      <c r="E659" s="50"/>
    </row>
    <row r="660">
      <c r="E660" s="50"/>
    </row>
    <row r="661">
      <c r="E661" s="50"/>
    </row>
    <row r="662">
      <c r="E662" s="50"/>
    </row>
    <row r="663">
      <c r="E663" s="50"/>
    </row>
    <row r="664">
      <c r="E664" s="50"/>
    </row>
    <row r="665">
      <c r="E665" s="50"/>
    </row>
    <row r="666">
      <c r="E666" s="50"/>
    </row>
    <row r="667">
      <c r="E667" s="50"/>
    </row>
    <row r="668">
      <c r="E668" s="50"/>
    </row>
    <row r="669">
      <c r="E669" s="50"/>
    </row>
    <row r="670">
      <c r="E670" s="50"/>
    </row>
    <row r="671">
      <c r="E671" s="50"/>
    </row>
    <row r="672">
      <c r="E672" s="50"/>
    </row>
    <row r="673">
      <c r="E673" s="50"/>
    </row>
    <row r="674">
      <c r="E674" s="50"/>
    </row>
    <row r="675">
      <c r="E675" s="50"/>
    </row>
    <row r="676">
      <c r="E676" s="50"/>
    </row>
    <row r="677">
      <c r="E677" s="50"/>
    </row>
    <row r="678">
      <c r="E678" s="50"/>
    </row>
    <row r="679">
      <c r="E679" s="50"/>
    </row>
    <row r="680">
      <c r="E680" s="50"/>
    </row>
    <row r="681">
      <c r="E681" s="50"/>
    </row>
    <row r="682">
      <c r="E682" s="50"/>
    </row>
    <row r="683">
      <c r="E683" s="50"/>
    </row>
    <row r="684">
      <c r="E684" s="50"/>
    </row>
    <row r="685">
      <c r="E685" s="50"/>
    </row>
    <row r="686">
      <c r="E686" s="50"/>
    </row>
    <row r="687">
      <c r="E687" s="50"/>
    </row>
    <row r="688">
      <c r="E688" s="50"/>
    </row>
    <row r="689">
      <c r="E689" s="50"/>
    </row>
    <row r="690">
      <c r="E690" s="50"/>
    </row>
    <row r="691">
      <c r="E691" s="50"/>
    </row>
    <row r="692">
      <c r="E692" s="50"/>
    </row>
    <row r="693">
      <c r="E693" s="50"/>
    </row>
    <row r="694">
      <c r="E694" s="50"/>
    </row>
    <row r="695">
      <c r="E695" s="50"/>
    </row>
    <row r="696">
      <c r="E696" s="50"/>
    </row>
    <row r="697">
      <c r="E697" s="50"/>
    </row>
    <row r="698">
      <c r="E698" s="50"/>
    </row>
    <row r="699">
      <c r="E699" s="50"/>
    </row>
    <row r="700">
      <c r="E700" s="50"/>
    </row>
    <row r="701">
      <c r="E701" s="50"/>
    </row>
    <row r="702">
      <c r="E702" s="50"/>
    </row>
    <row r="703">
      <c r="E703" s="50"/>
    </row>
    <row r="704">
      <c r="E704" s="50"/>
    </row>
    <row r="705">
      <c r="E705" s="50"/>
    </row>
    <row r="706">
      <c r="E706" s="50"/>
    </row>
    <row r="707">
      <c r="E707" s="50"/>
    </row>
    <row r="708">
      <c r="E708" s="50"/>
    </row>
    <row r="709">
      <c r="E709" s="50"/>
    </row>
    <row r="710">
      <c r="E710" s="50"/>
    </row>
    <row r="711">
      <c r="E711" s="50"/>
    </row>
    <row r="712">
      <c r="E712" s="50"/>
    </row>
    <row r="713">
      <c r="E713" s="50"/>
    </row>
    <row r="714">
      <c r="E714" s="50"/>
    </row>
    <row r="715">
      <c r="E715" s="50"/>
    </row>
    <row r="716">
      <c r="E716" s="50"/>
    </row>
    <row r="717">
      <c r="E717" s="50"/>
    </row>
    <row r="718">
      <c r="E718" s="50"/>
    </row>
    <row r="719">
      <c r="E719" s="50"/>
    </row>
    <row r="720">
      <c r="E720" s="50"/>
    </row>
    <row r="721">
      <c r="E721" s="50"/>
    </row>
    <row r="722">
      <c r="E722" s="50"/>
    </row>
    <row r="723">
      <c r="E723" s="50"/>
    </row>
    <row r="724">
      <c r="E724" s="50"/>
    </row>
    <row r="725">
      <c r="E725" s="50"/>
    </row>
    <row r="726">
      <c r="E726" s="50"/>
    </row>
    <row r="727">
      <c r="E727" s="50"/>
    </row>
    <row r="728">
      <c r="E728" s="50"/>
    </row>
    <row r="729">
      <c r="E729" s="50"/>
    </row>
    <row r="730">
      <c r="E730" s="50"/>
    </row>
    <row r="731">
      <c r="E731" s="50"/>
    </row>
    <row r="732">
      <c r="E732" s="50"/>
    </row>
    <row r="733">
      <c r="E733" s="50"/>
    </row>
    <row r="734">
      <c r="E734" s="50"/>
    </row>
    <row r="735">
      <c r="E735" s="50"/>
    </row>
    <row r="736">
      <c r="E736" s="50"/>
    </row>
    <row r="737">
      <c r="E737" s="50"/>
    </row>
    <row r="738">
      <c r="E738" s="50"/>
    </row>
    <row r="739">
      <c r="E739" s="50"/>
    </row>
    <row r="740">
      <c r="E740" s="50"/>
    </row>
    <row r="741">
      <c r="E741" s="50"/>
    </row>
    <row r="742">
      <c r="E742" s="50"/>
    </row>
    <row r="743">
      <c r="E743" s="50"/>
    </row>
    <row r="744">
      <c r="E744" s="50"/>
    </row>
    <row r="745">
      <c r="E745" s="50"/>
    </row>
    <row r="746">
      <c r="E746" s="50"/>
    </row>
    <row r="747">
      <c r="E747" s="50"/>
    </row>
    <row r="748">
      <c r="E748" s="50"/>
    </row>
    <row r="749">
      <c r="E749" s="50"/>
    </row>
    <row r="750">
      <c r="E750" s="50"/>
    </row>
    <row r="751">
      <c r="E751" s="50"/>
    </row>
    <row r="752">
      <c r="E752" s="50"/>
    </row>
    <row r="753">
      <c r="E753" s="50"/>
    </row>
    <row r="754">
      <c r="E754" s="50"/>
    </row>
    <row r="755">
      <c r="E755" s="50"/>
    </row>
    <row r="756">
      <c r="E756" s="50"/>
    </row>
    <row r="757">
      <c r="E757" s="50"/>
    </row>
    <row r="758">
      <c r="E758" s="50"/>
    </row>
    <row r="759">
      <c r="E759" s="50"/>
    </row>
    <row r="760">
      <c r="E760" s="50"/>
    </row>
    <row r="761">
      <c r="E761" s="50"/>
    </row>
    <row r="762">
      <c r="E762" s="50"/>
    </row>
    <row r="763">
      <c r="E763" s="50"/>
    </row>
    <row r="764">
      <c r="E764" s="50"/>
    </row>
    <row r="765">
      <c r="E765" s="50"/>
    </row>
    <row r="766">
      <c r="E766" s="50"/>
    </row>
    <row r="767">
      <c r="E767" s="50"/>
    </row>
    <row r="768">
      <c r="E768" s="50"/>
    </row>
    <row r="769">
      <c r="E769" s="50"/>
    </row>
    <row r="770">
      <c r="E770" s="50"/>
    </row>
    <row r="771">
      <c r="E771" s="50"/>
    </row>
    <row r="772">
      <c r="E772" s="50"/>
    </row>
    <row r="773">
      <c r="E773" s="50"/>
    </row>
    <row r="774">
      <c r="E774" s="50"/>
    </row>
    <row r="775">
      <c r="E775" s="50"/>
    </row>
    <row r="776">
      <c r="E776" s="50"/>
    </row>
    <row r="777">
      <c r="E777" s="50"/>
    </row>
    <row r="778">
      <c r="E778" s="50"/>
    </row>
    <row r="779">
      <c r="E779" s="50"/>
    </row>
    <row r="780">
      <c r="E780" s="50"/>
    </row>
    <row r="781">
      <c r="E781" s="50"/>
    </row>
    <row r="782">
      <c r="E782" s="50"/>
    </row>
    <row r="783">
      <c r="E783" s="50"/>
    </row>
    <row r="784">
      <c r="E784" s="50"/>
    </row>
    <row r="785">
      <c r="E785" s="50"/>
    </row>
    <row r="786">
      <c r="E786" s="50"/>
    </row>
    <row r="787">
      <c r="E787" s="50"/>
    </row>
    <row r="788">
      <c r="E788" s="50"/>
    </row>
    <row r="789">
      <c r="E789" s="50"/>
    </row>
    <row r="790">
      <c r="E790" s="50"/>
    </row>
    <row r="791">
      <c r="E791" s="50"/>
    </row>
    <row r="792">
      <c r="E792" s="50"/>
    </row>
    <row r="793">
      <c r="E793" s="50"/>
    </row>
    <row r="794">
      <c r="E794" s="50"/>
    </row>
    <row r="795">
      <c r="E795" s="50"/>
    </row>
    <row r="796">
      <c r="E796" s="50"/>
    </row>
    <row r="797">
      <c r="E797" s="50"/>
    </row>
    <row r="798">
      <c r="E798" s="50"/>
    </row>
    <row r="799">
      <c r="E799" s="50"/>
    </row>
    <row r="800">
      <c r="E800" s="50"/>
    </row>
    <row r="801">
      <c r="E801" s="50"/>
    </row>
    <row r="802">
      <c r="E802" s="50"/>
    </row>
    <row r="803">
      <c r="E803" s="50"/>
    </row>
    <row r="804">
      <c r="E804" s="50"/>
    </row>
    <row r="805">
      <c r="E805" s="50"/>
    </row>
    <row r="806">
      <c r="E806" s="50"/>
    </row>
    <row r="807">
      <c r="E807" s="50"/>
    </row>
    <row r="808">
      <c r="E808" s="50"/>
    </row>
    <row r="809">
      <c r="E809" s="50"/>
    </row>
    <row r="810">
      <c r="E810" s="50"/>
    </row>
    <row r="811">
      <c r="E811" s="50"/>
    </row>
    <row r="812">
      <c r="E812" s="50"/>
    </row>
    <row r="813">
      <c r="E813" s="50"/>
    </row>
    <row r="814">
      <c r="E814" s="50"/>
    </row>
    <row r="815">
      <c r="E815" s="50"/>
    </row>
    <row r="816">
      <c r="E816" s="50"/>
    </row>
    <row r="817">
      <c r="E817" s="50"/>
    </row>
    <row r="818">
      <c r="E818" s="50"/>
    </row>
    <row r="819">
      <c r="E819" s="50"/>
    </row>
    <row r="820">
      <c r="E820" s="50"/>
    </row>
    <row r="821">
      <c r="E821" s="50"/>
    </row>
    <row r="822">
      <c r="E822" s="50"/>
    </row>
    <row r="823">
      <c r="E823" s="50"/>
    </row>
    <row r="824">
      <c r="E824" s="50"/>
    </row>
    <row r="825">
      <c r="E825" s="50"/>
    </row>
    <row r="826">
      <c r="E826" s="50"/>
    </row>
    <row r="827">
      <c r="E827" s="50"/>
    </row>
    <row r="828">
      <c r="E828" s="50"/>
    </row>
    <row r="829">
      <c r="E829" s="50"/>
    </row>
    <row r="830">
      <c r="E830" s="50"/>
    </row>
    <row r="831">
      <c r="E831" s="50"/>
    </row>
    <row r="832">
      <c r="E832" s="50"/>
    </row>
    <row r="833">
      <c r="E833" s="50"/>
    </row>
    <row r="834">
      <c r="E834" s="50"/>
    </row>
    <row r="835">
      <c r="E835" s="50"/>
    </row>
    <row r="836">
      <c r="E836" s="50"/>
    </row>
    <row r="837">
      <c r="E837" s="50"/>
    </row>
    <row r="838">
      <c r="E838" s="50"/>
    </row>
    <row r="839">
      <c r="E839" s="50"/>
    </row>
    <row r="840">
      <c r="E840" s="50"/>
    </row>
    <row r="841">
      <c r="E841" s="50"/>
    </row>
    <row r="842">
      <c r="E842" s="50"/>
    </row>
    <row r="843">
      <c r="E843" s="50"/>
    </row>
    <row r="844">
      <c r="E844" s="50"/>
    </row>
    <row r="845">
      <c r="E845" s="50"/>
    </row>
    <row r="846">
      <c r="E846" s="50"/>
    </row>
    <row r="847">
      <c r="E847" s="50"/>
    </row>
    <row r="848">
      <c r="E848" s="50"/>
    </row>
    <row r="849">
      <c r="E849" s="50"/>
    </row>
    <row r="850">
      <c r="E850" s="50"/>
    </row>
    <row r="851">
      <c r="E851" s="50"/>
    </row>
    <row r="852">
      <c r="E852" s="50"/>
    </row>
    <row r="853">
      <c r="E853" s="50"/>
    </row>
    <row r="854">
      <c r="E854" s="50"/>
    </row>
    <row r="855">
      <c r="E855" s="50"/>
    </row>
    <row r="856">
      <c r="E856" s="50"/>
    </row>
    <row r="857">
      <c r="E857" s="50"/>
    </row>
    <row r="858">
      <c r="E858" s="50"/>
    </row>
    <row r="859">
      <c r="E859" s="50"/>
    </row>
    <row r="860">
      <c r="E860" s="50"/>
    </row>
    <row r="861">
      <c r="E861" s="50"/>
    </row>
    <row r="862">
      <c r="E862" s="50"/>
    </row>
    <row r="863">
      <c r="E863" s="50"/>
    </row>
    <row r="864">
      <c r="E864" s="50"/>
    </row>
    <row r="865">
      <c r="E865" s="50"/>
    </row>
    <row r="866">
      <c r="E866" s="50"/>
    </row>
    <row r="867">
      <c r="E867" s="50"/>
    </row>
    <row r="868">
      <c r="E868" s="50"/>
    </row>
    <row r="869">
      <c r="E869" s="50"/>
    </row>
    <row r="870">
      <c r="E870" s="50"/>
    </row>
    <row r="871">
      <c r="E871" s="50"/>
    </row>
    <row r="872">
      <c r="E872" s="50"/>
    </row>
    <row r="873">
      <c r="E873" s="50"/>
    </row>
    <row r="874">
      <c r="E874" s="50"/>
    </row>
    <row r="875">
      <c r="E875" s="50"/>
    </row>
    <row r="876">
      <c r="E876" s="50"/>
    </row>
    <row r="877">
      <c r="E877" s="50"/>
    </row>
    <row r="878">
      <c r="E878" s="50"/>
    </row>
    <row r="879">
      <c r="E879" s="50"/>
    </row>
    <row r="880">
      <c r="E880" s="50"/>
    </row>
    <row r="881">
      <c r="E881" s="50"/>
    </row>
    <row r="882">
      <c r="E882" s="50"/>
    </row>
    <row r="883">
      <c r="E883" s="50"/>
    </row>
    <row r="884">
      <c r="E884" s="50"/>
    </row>
    <row r="885">
      <c r="E885" s="50"/>
    </row>
    <row r="886">
      <c r="E886" s="50"/>
    </row>
    <row r="887">
      <c r="E887" s="50"/>
    </row>
    <row r="888">
      <c r="E888" s="50"/>
    </row>
    <row r="889">
      <c r="E889" s="50"/>
    </row>
    <row r="890">
      <c r="E890" s="50"/>
    </row>
    <row r="891">
      <c r="E891" s="50"/>
    </row>
    <row r="892">
      <c r="E892" s="50"/>
    </row>
    <row r="893">
      <c r="E893" s="50"/>
    </row>
    <row r="894">
      <c r="E894" s="50"/>
    </row>
    <row r="895">
      <c r="E895" s="50"/>
    </row>
    <row r="896">
      <c r="E896" s="50"/>
    </row>
    <row r="897">
      <c r="E897" s="50"/>
    </row>
    <row r="898">
      <c r="E898" s="50"/>
    </row>
    <row r="899">
      <c r="E899" s="50"/>
    </row>
    <row r="900">
      <c r="E900" s="50"/>
    </row>
    <row r="901">
      <c r="E901" s="50"/>
    </row>
    <row r="902">
      <c r="E902" s="50"/>
    </row>
    <row r="903">
      <c r="E903" s="50"/>
    </row>
    <row r="904">
      <c r="E904" s="50"/>
    </row>
    <row r="905">
      <c r="E905" s="50"/>
    </row>
    <row r="906">
      <c r="E906" s="50"/>
    </row>
    <row r="907">
      <c r="E907" s="50"/>
    </row>
    <row r="908">
      <c r="E908" s="50"/>
    </row>
    <row r="909">
      <c r="E909" s="50"/>
    </row>
    <row r="910">
      <c r="E910" s="50"/>
    </row>
    <row r="911">
      <c r="E911" s="50"/>
    </row>
    <row r="912">
      <c r="E912" s="50"/>
    </row>
    <row r="913">
      <c r="E913" s="50"/>
    </row>
    <row r="914">
      <c r="E914" s="50"/>
    </row>
    <row r="915">
      <c r="E915" s="50"/>
    </row>
    <row r="916">
      <c r="E916" s="50"/>
    </row>
    <row r="917">
      <c r="E917" s="50"/>
    </row>
    <row r="918">
      <c r="E918" s="50"/>
    </row>
    <row r="919">
      <c r="E919" s="50"/>
    </row>
    <row r="920">
      <c r="E920" s="50"/>
    </row>
    <row r="921">
      <c r="E921" s="50"/>
    </row>
    <row r="922">
      <c r="E922" s="50"/>
    </row>
    <row r="923">
      <c r="E923" s="50"/>
    </row>
    <row r="924">
      <c r="E924" s="50"/>
    </row>
    <row r="925">
      <c r="E925" s="50"/>
    </row>
    <row r="926">
      <c r="E926" s="50"/>
    </row>
    <row r="927">
      <c r="E927" s="50"/>
    </row>
    <row r="928">
      <c r="E928" s="50"/>
    </row>
    <row r="929">
      <c r="E929" s="50"/>
    </row>
    <row r="930">
      <c r="E930" s="50"/>
    </row>
    <row r="931">
      <c r="E931" s="50"/>
    </row>
    <row r="932">
      <c r="E932" s="50"/>
    </row>
    <row r="933">
      <c r="E933" s="50"/>
    </row>
    <row r="934">
      <c r="E934" s="50"/>
    </row>
    <row r="935">
      <c r="E935" s="50"/>
    </row>
    <row r="936">
      <c r="E936" s="50"/>
    </row>
    <row r="937">
      <c r="E937" s="50"/>
    </row>
    <row r="938">
      <c r="E938" s="50"/>
    </row>
    <row r="939">
      <c r="E939" s="50"/>
    </row>
    <row r="940">
      <c r="E940" s="50"/>
    </row>
    <row r="941">
      <c r="E941" s="50"/>
    </row>
    <row r="942">
      <c r="E942" s="50"/>
    </row>
    <row r="943">
      <c r="E943" s="50"/>
    </row>
    <row r="944">
      <c r="E944" s="50"/>
    </row>
    <row r="945">
      <c r="E945" s="50"/>
    </row>
    <row r="946">
      <c r="E946" s="50"/>
    </row>
    <row r="947">
      <c r="E947" s="50"/>
    </row>
    <row r="948">
      <c r="E948" s="50"/>
    </row>
    <row r="949">
      <c r="E949" s="50"/>
    </row>
    <row r="950">
      <c r="E950" s="50"/>
    </row>
    <row r="951">
      <c r="E951" s="50"/>
    </row>
    <row r="952">
      <c r="E952" s="50"/>
    </row>
    <row r="953">
      <c r="E953" s="50"/>
    </row>
    <row r="954">
      <c r="E954" s="50"/>
    </row>
    <row r="955">
      <c r="E955" s="50"/>
    </row>
    <row r="956">
      <c r="E956" s="50"/>
    </row>
    <row r="957">
      <c r="E957" s="50"/>
    </row>
    <row r="958">
      <c r="E958" s="50"/>
    </row>
    <row r="959">
      <c r="E959" s="50"/>
    </row>
    <row r="960">
      <c r="E960" s="50"/>
    </row>
    <row r="961">
      <c r="E961" s="50"/>
    </row>
    <row r="962">
      <c r="E962" s="50"/>
    </row>
    <row r="963">
      <c r="E963" s="50"/>
    </row>
    <row r="964">
      <c r="E964" s="50"/>
    </row>
    <row r="965">
      <c r="E965" s="50"/>
    </row>
    <row r="966">
      <c r="E966" s="50"/>
    </row>
    <row r="967">
      <c r="E967" s="50"/>
    </row>
    <row r="968">
      <c r="E968" s="50"/>
    </row>
    <row r="969">
      <c r="E969" s="50"/>
    </row>
    <row r="970">
      <c r="E970" s="50"/>
    </row>
    <row r="971">
      <c r="E971" s="50"/>
    </row>
    <row r="972">
      <c r="E972" s="50"/>
    </row>
    <row r="973">
      <c r="E973" s="50"/>
    </row>
    <row r="974">
      <c r="E974" s="50"/>
    </row>
    <row r="975">
      <c r="E975" s="50"/>
    </row>
    <row r="976">
      <c r="E976" s="50"/>
    </row>
    <row r="977">
      <c r="E977" s="50"/>
    </row>
    <row r="978">
      <c r="E978" s="50"/>
    </row>
    <row r="979">
      <c r="E979" s="50"/>
    </row>
    <row r="980">
      <c r="E980" s="50"/>
    </row>
    <row r="981">
      <c r="E981" s="50"/>
    </row>
    <row r="982">
      <c r="E982" s="50"/>
    </row>
    <row r="983">
      <c r="E983" s="50"/>
    </row>
    <row r="984">
      <c r="E984" s="50"/>
    </row>
    <row r="985">
      <c r="E985" s="50"/>
    </row>
    <row r="986">
      <c r="E986" s="50"/>
    </row>
    <row r="987">
      <c r="E987" s="50"/>
    </row>
    <row r="988">
      <c r="E988" s="50"/>
    </row>
    <row r="989">
      <c r="E989" s="50"/>
    </row>
    <row r="990">
      <c r="E990" s="50"/>
    </row>
    <row r="991">
      <c r="E991" s="50"/>
    </row>
    <row r="992">
      <c r="E992" s="50"/>
    </row>
    <row r="993">
      <c r="E993" s="50"/>
    </row>
    <row r="994">
      <c r="E994" s="50"/>
    </row>
    <row r="995">
      <c r="E995" s="50"/>
    </row>
    <row r="996">
      <c r="E996" s="50"/>
    </row>
    <row r="997">
      <c r="E997" s="50"/>
    </row>
    <row r="998">
      <c r="E998" s="50"/>
    </row>
    <row r="999">
      <c r="E999" s="50"/>
    </row>
    <row r="1000">
      <c r="E1000" s="50"/>
    </row>
  </sheetData>
  <drawing r:id="rId1"/>
</worksheet>
</file>